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C:\Users\Fin\Desktop\"/>
    </mc:Choice>
  </mc:AlternateContent>
  <xr:revisionPtr revIDLastSave="0" documentId="8_{FC74142D-7999-4261-B79B-47CCB4F5D56C}" xr6:coauthVersionLast="47" xr6:coauthVersionMax="47" xr10:uidLastSave="{00000000-0000-0000-0000-000000000000}"/>
  <bookViews>
    <workbookView xWindow="-120" yWindow="-120" windowWidth="29040" windowHeight="15720" tabRatio="913" activeTab="1" xr2:uid="{00000000-000D-0000-FFFF-FFFF00000000}"/>
  </bookViews>
  <sheets>
    <sheet name="SAŽETAK" sheetId="1" r:id="rId1"/>
    <sheet name=" Račun prihoda i rashoda" sheetId="3" r:id="rId2"/>
    <sheet name="Rashodi i prihodi prema izvoru" sheetId="8" r:id="rId3"/>
    <sheet name="Rashodi prema funkcijskoj k " sheetId="11" r:id="rId4"/>
    <sheet name="Račun financiranja " sheetId="9" r:id="rId5"/>
    <sheet name="Račun fin prema izvorima f" sheetId="10" r:id="rId6"/>
    <sheet name="Programska klasifikacija" sheetId="7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9" i="3" l="1"/>
  <c r="P19" i="3"/>
  <c r="O88" i="3"/>
  <c r="N15" i="3"/>
  <c r="N48" i="3"/>
  <c r="N104" i="3"/>
  <c r="N103" i="3" s="1"/>
  <c r="N102" i="3" s="1"/>
  <c r="N99" i="3"/>
  <c r="N98" i="3" s="1"/>
  <c r="N88" i="3"/>
  <c r="N62" i="3"/>
  <c r="N41" i="3"/>
  <c r="N38" i="3"/>
  <c r="N33" i="3"/>
  <c r="N26" i="3"/>
  <c r="N17" i="3"/>
  <c r="N16" i="3" s="1"/>
  <c r="N13" i="3"/>
  <c r="N12" i="3" s="1"/>
  <c r="M19" i="3"/>
  <c r="M54" i="3"/>
  <c r="M75" i="3"/>
  <c r="N40" i="3" l="1"/>
  <c r="N25" i="3"/>
  <c r="N11" i="3"/>
  <c r="L17" i="3"/>
  <c r="L13" i="3"/>
  <c r="L12" i="3" s="1"/>
  <c r="M18" i="3"/>
  <c r="M90" i="3"/>
  <c r="M81" i="3"/>
  <c r="M80" i="3"/>
  <c r="M78" i="3"/>
  <c r="M56" i="3"/>
  <c r="M55" i="3"/>
  <c r="M106" i="3"/>
  <c r="M107" i="3"/>
  <c r="M108" i="3"/>
  <c r="M109" i="3"/>
  <c r="M110" i="3"/>
  <c r="M112" i="3"/>
  <c r="M105" i="3"/>
  <c r="M101" i="3"/>
  <c r="P101" i="3" s="1"/>
  <c r="M91" i="3"/>
  <c r="M92" i="3"/>
  <c r="M93" i="3"/>
  <c r="M94" i="3"/>
  <c r="M95" i="3"/>
  <c r="M89" i="3"/>
  <c r="M88" i="3" s="1"/>
  <c r="M64" i="3"/>
  <c r="M65" i="3"/>
  <c r="M66" i="3"/>
  <c r="M67" i="3"/>
  <c r="M69" i="3"/>
  <c r="M70" i="3"/>
  <c r="M71" i="3"/>
  <c r="M72" i="3"/>
  <c r="M73" i="3"/>
  <c r="M74" i="3"/>
  <c r="M76" i="3"/>
  <c r="M79" i="3"/>
  <c r="M82" i="3"/>
  <c r="M83" i="3"/>
  <c r="M85" i="3"/>
  <c r="M86" i="3"/>
  <c r="M87" i="3"/>
  <c r="M63" i="3"/>
  <c r="M50" i="3"/>
  <c r="M51" i="3"/>
  <c r="M52" i="3"/>
  <c r="M53" i="3"/>
  <c r="M58" i="3"/>
  <c r="M59" i="3"/>
  <c r="M60" i="3"/>
  <c r="M61" i="3"/>
  <c r="M49" i="3"/>
  <c r="M43" i="3"/>
  <c r="M44" i="3"/>
  <c r="M45" i="3"/>
  <c r="M46" i="3"/>
  <c r="M47" i="3"/>
  <c r="M42" i="3"/>
  <c r="M39" i="3"/>
  <c r="M35" i="3"/>
  <c r="M36" i="3"/>
  <c r="M37" i="3"/>
  <c r="M34" i="3"/>
  <c r="M28" i="3"/>
  <c r="M29" i="3"/>
  <c r="M30" i="3"/>
  <c r="M31" i="3"/>
  <c r="M32" i="3"/>
  <c r="M27" i="3"/>
  <c r="L104" i="3"/>
  <c r="L103" i="3" s="1"/>
  <c r="L102" i="3" s="1"/>
  <c r="L99" i="3"/>
  <c r="L98" i="3" s="1"/>
  <c r="L88" i="3"/>
  <c r="L62" i="3"/>
  <c r="L48" i="3"/>
  <c r="L41" i="3"/>
  <c r="L38" i="3"/>
  <c r="L33" i="3"/>
  <c r="L26" i="3"/>
  <c r="P33" i="3"/>
  <c r="K14" i="3"/>
  <c r="K33" i="3"/>
  <c r="Q17" i="3"/>
  <c r="I15" i="3"/>
  <c r="I13" i="3" s="1"/>
  <c r="I12" i="3" s="1"/>
  <c r="I17" i="3"/>
  <c r="I16" i="3" s="1"/>
  <c r="O104" i="3" l="1"/>
  <c r="O17" i="3"/>
  <c r="O16" i="3" s="1"/>
  <c r="N10" i="3"/>
  <c r="O101" i="3"/>
  <c r="N24" i="3"/>
  <c r="N23" i="3" s="1"/>
  <c r="M38" i="3"/>
  <c r="O38" i="3"/>
  <c r="M17" i="3"/>
  <c r="M14" i="3"/>
  <c r="L16" i="3"/>
  <c r="L11" i="3" s="1"/>
  <c r="L10" i="3" s="1"/>
  <c r="M26" i="3"/>
  <c r="M41" i="3"/>
  <c r="M104" i="3"/>
  <c r="M33" i="3"/>
  <c r="L40" i="3"/>
  <c r="L25" i="3"/>
  <c r="I11" i="3"/>
  <c r="I10" i="3" s="1"/>
  <c r="Q101" i="3" l="1"/>
  <c r="O99" i="3"/>
  <c r="O98" i="3" s="1"/>
  <c r="O33" i="3"/>
  <c r="O26" i="3"/>
  <c r="M16" i="3"/>
  <c r="O41" i="3"/>
  <c r="M25" i="3"/>
  <c r="L24" i="3"/>
  <c r="L23" i="3" s="1"/>
  <c r="K17" i="3"/>
  <c r="P38" i="3"/>
  <c r="Q38" i="3"/>
  <c r="K41" i="3"/>
  <c r="K38" i="3"/>
  <c r="K26" i="3"/>
  <c r="K15" i="3"/>
  <c r="K104" i="3"/>
  <c r="K100" i="3"/>
  <c r="K77" i="3"/>
  <c r="K57" i="3"/>
  <c r="O25" i="3" l="1"/>
  <c r="M57" i="3"/>
  <c r="M15" i="3"/>
  <c r="M77" i="3"/>
  <c r="M100" i="3"/>
  <c r="K48" i="3"/>
  <c r="G104" i="3"/>
  <c r="G41" i="3"/>
  <c r="M48" i="3" l="1"/>
  <c r="M99" i="3"/>
  <c r="M62" i="3"/>
  <c r="O62" i="3"/>
  <c r="M13" i="3"/>
  <c r="O13" i="3"/>
  <c r="O12" i="3" s="1"/>
  <c r="O11" i="3" s="1"/>
  <c r="O10" i="3" s="1"/>
  <c r="O48" i="3"/>
  <c r="P26" i="3"/>
  <c r="Q41" i="3"/>
  <c r="P41" i="3"/>
  <c r="Q26" i="3"/>
  <c r="E23" i="7"/>
  <c r="F23" i="7"/>
  <c r="E12" i="7"/>
  <c r="F12" i="7"/>
  <c r="E9" i="7"/>
  <c r="F9" i="7"/>
  <c r="E10" i="7"/>
  <c r="F10" i="7"/>
  <c r="D15" i="8"/>
  <c r="D18" i="8" s="1"/>
  <c r="E15" i="8"/>
  <c r="E18" i="8" s="1"/>
  <c r="D11" i="8"/>
  <c r="E11" i="8"/>
  <c r="H8" i="8"/>
  <c r="G33" i="3"/>
  <c r="F13" i="7"/>
  <c r="K97" i="3"/>
  <c r="K111" i="3"/>
  <c r="G26" i="3"/>
  <c r="M12" i="3" l="1"/>
  <c r="M98" i="3"/>
  <c r="M97" i="3"/>
  <c r="M111" i="3"/>
  <c r="K25" i="3"/>
  <c r="K99" i="3"/>
  <c r="K88" i="3"/>
  <c r="K103" i="3"/>
  <c r="K102" i="3" s="1"/>
  <c r="K96" i="3"/>
  <c r="K62" i="3"/>
  <c r="M11" i="3" l="1"/>
  <c r="M103" i="3"/>
  <c r="O103" i="3"/>
  <c r="O102" i="3" s="1"/>
  <c r="M96" i="3"/>
  <c r="G12" i="7"/>
  <c r="Q88" i="3"/>
  <c r="P88" i="3"/>
  <c r="H20" i="7" s="1"/>
  <c r="Q48" i="3"/>
  <c r="P48" i="3"/>
  <c r="P62" i="3"/>
  <c r="P99" i="3"/>
  <c r="P98" i="3" s="1"/>
  <c r="Q99" i="3"/>
  <c r="Q98" i="3" s="1"/>
  <c r="Q104" i="3"/>
  <c r="Q103" i="3" s="1"/>
  <c r="Q102" i="3" s="1"/>
  <c r="Q33" i="3"/>
  <c r="P25" i="3"/>
  <c r="Q62" i="3"/>
  <c r="P104" i="3"/>
  <c r="P103" i="3" s="1"/>
  <c r="P102" i="3" s="1"/>
  <c r="H17" i="7"/>
  <c r="I17" i="7"/>
  <c r="K98" i="3"/>
  <c r="G23" i="7"/>
  <c r="G22" i="7" s="1"/>
  <c r="K40" i="3"/>
  <c r="K13" i="3"/>
  <c r="K12" i="3" s="1"/>
  <c r="G8" i="8"/>
  <c r="E26" i="7"/>
  <c r="E14" i="7"/>
  <c r="F26" i="7"/>
  <c r="F21" i="7"/>
  <c r="F15" i="7"/>
  <c r="G111" i="3"/>
  <c r="D26" i="7" s="1"/>
  <c r="F22" i="7"/>
  <c r="G96" i="3"/>
  <c r="G21" i="7"/>
  <c r="G12" i="3"/>
  <c r="H13" i="7"/>
  <c r="I13" i="7"/>
  <c r="H26" i="7"/>
  <c r="E25" i="7"/>
  <c r="E15" i="7"/>
  <c r="C8" i="8"/>
  <c r="C7" i="8" s="1"/>
  <c r="M102" i="3" l="1"/>
  <c r="M10" i="3"/>
  <c r="M40" i="3"/>
  <c r="O40" i="3"/>
  <c r="O24" i="3" s="1"/>
  <c r="O23" i="3" s="1"/>
  <c r="K24" i="3"/>
  <c r="K23" i="3" s="1"/>
  <c r="Q40" i="3"/>
  <c r="P40" i="3"/>
  <c r="P24" i="3" s="1"/>
  <c r="P23" i="3" s="1"/>
  <c r="I14" i="7"/>
  <c r="H14" i="7"/>
  <c r="H12" i="7"/>
  <c r="I25" i="7"/>
  <c r="H15" i="7"/>
  <c r="G10" i="7"/>
  <c r="F11" i="8"/>
  <c r="F10" i="8" s="1"/>
  <c r="C11" i="8"/>
  <c r="C10" i="8" s="1"/>
  <c r="C6" i="8" s="1"/>
  <c r="D10" i="7"/>
  <c r="H23" i="7"/>
  <c r="H22" i="7" s="1"/>
  <c r="E24" i="7"/>
  <c r="I23" i="7"/>
  <c r="I22" i="7" s="1"/>
  <c r="I15" i="7"/>
  <c r="H25" i="7"/>
  <c r="H24" i="7" s="1"/>
  <c r="I26" i="7"/>
  <c r="E21" i="7"/>
  <c r="E17" i="7"/>
  <c r="P13" i="3"/>
  <c r="P12" i="3" s="1"/>
  <c r="Q13" i="3"/>
  <c r="Q12" i="3" s="1"/>
  <c r="I20" i="7"/>
  <c r="K15" i="1"/>
  <c r="E19" i="7"/>
  <c r="E20" i="7"/>
  <c r="E18" i="7"/>
  <c r="E13" i="7"/>
  <c r="D21" i="7"/>
  <c r="H9" i="8"/>
  <c r="H12" i="8"/>
  <c r="H16" i="8"/>
  <c r="G9" i="8"/>
  <c r="G12" i="8"/>
  <c r="G16" i="8"/>
  <c r="I18" i="7"/>
  <c r="H18" i="7"/>
  <c r="D10" i="8"/>
  <c r="E10" i="8"/>
  <c r="G25" i="7"/>
  <c r="G26" i="7"/>
  <c r="G48" i="3"/>
  <c r="D18" i="7" s="1"/>
  <c r="H21" i="7"/>
  <c r="G99" i="3"/>
  <c r="D23" i="7" s="1"/>
  <c r="D22" i="7" s="1"/>
  <c r="G20" i="7"/>
  <c r="G88" i="3"/>
  <c r="D20" i="7" s="1"/>
  <c r="G17" i="7"/>
  <c r="G14" i="7"/>
  <c r="G13" i="7"/>
  <c r="G15" i="7"/>
  <c r="G38" i="3"/>
  <c r="D15" i="7" s="1"/>
  <c r="D17" i="7"/>
  <c r="D14" i="7"/>
  <c r="D13" i="7"/>
  <c r="G19" i="7"/>
  <c r="G62" i="3"/>
  <c r="D19" i="7" s="1"/>
  <c r="G18" i="7"/>
  <c r="G17" i="3"/>
  <c r="G16" i="3" s="1"/>
  <c r="M24" i="3" l="1"/>
  <c r="Q25" i="3"/>
  <c r="I24" i="7"/>
  <c r="G11" i="8"/>
  <c r="G10" i="8" s="1"/>
  <c r="H10" i="7"/>
  <c r="I10" i="7"/>
  <c r="H11" i="8"/>
  <c r="H10" i="8" s="1"/>
  <c r="D9" i="7"/>
  <c r="C15" i="8"/>
  <c r="L15" i="1"/>
  <c r="E22" i="7"/>
  <c r="G24" i="7"/>
  <c r="E16" i="7"/>
  <c r="H19" i="7"/>
  <c r="H16" i="7" s="1"/>
  <c r="H11" i="7" s="1"/>
  <c r="G16" i="7"/>
  <c r="G40" i="3"/>
  <c r="J15" i="1"/>
  <c r="G25" i="3"/>
  <c r="D12" i="7" s="1"/>
  <c r="G98" i="3"/>
  <c r="G11" i="3"/>
  <c r="M23" i="3" l="1"/>
  <c r="I12" i="7"/>
  <c r="Q24" i="3"/>
  <c r="Q23" i="3" s="1"/>
  <c r="E11" i="7"/>
  <c r="G11" i="7"/>
  <c r="G103" i="3"/>
  <c r="D25" i="7"/>
  <c r="D24" i="7" s="1"/>
  <c r="G11" i="1"/>
  <c r="G10" i="1" s="1"/>
  <c r="G10" i="3"/>
  <c r="G24" i="3"/>
  <c r="K14" i="1" l="1"/>
  <c r="K13" i="1" s="1"/>
  <c r="I19" i="7"/>
  <c r="J14" i="1"/>
  <c r="J13" i="1" s="1"/>
  <c r="G14" i="1"/>
  <c r="G8" i="11"/>
  <c r="G7" i="11" s="1"/>
  <c r="F14" i="7"/>
  <c r="G102" i="3"/>
  <c r="G15" i="1" l="1"/>
  <c r="G13" i="1" s="1"/>
  <c r="G16" i="1" s="1"/>
  <c r="H15" i="1"/>
  <c r="G23" i="3"/>
  <c r="F8" i="11"/>
  <c r="F7" i="11" s="1"/>
  <c r="D16" i="7"/>
  <c r="I21" i="7"/>
  <c r="I16" i="7" s="1"/>
  <c r="I11" i="7" s="1"/>
  <c r="F18" i="7"/>
  <c r="F19" i="7"/>
  <c r="F25" i="7"/>
  <c r="F24" i="7" s="1"/>
  <c r="F17" i="7"/>
  <c r="F20" i="7"/>
  <c r="C8" i="11" l="1"/>
  <c r="C7" i="11" s="1"/>
  <c r="C18" i="8"/>
  <c r="C17" i="8" s="1"/>
  <c r="F16" i="7"/>
  <c r="F11" i="7" s="1"/>
  <c r="C14" i="8"/>
  <c r="E8" i="7"/>
  <c r="D8" i="7"/>
  <c r="F8" i="8"/>
  <c r="F7" i="8" s="1"/>
  <c r="F6" i="8" s="1"/>
  <c r="K16" i="3"/>
  <c r="H14" i="1"/>
  <c r="H13" i="1" s="1"/>
  <c r="D11" i="7"/>
  <c r="K11" i="3" l="1"/>
  <c r="K10" i="3" s="1"/>
  <c r="G9" i="7"/>
  <c r="G8" i="7" s="1"/>
  <c r="F15" i="8"/>
  <c r="C13" i="8"/>
  <c r="L14" i="1"/>
  <c r="L13" i="1" s="1"/>
  <c r="G7" i="8"/>
  <c r="G6" i="8" s="1"/>
  <c r="P17" i="3"/>
  <c r="P16" i="3" s="1"/>
  <c r="H8" i="11"/>
  <c r="H7" i="11" s="1"/>
  <c r="I14" i="1"/>
  <c r="D17" i="8"/>
  <c r="I15" i="1"/>
  <c r="J11" i="1" l="1"/>
  <c r="J10" i="1" s="1"/>
  <c r="J16" i="1" s="1"/>
  <c r="F18" i="8"/>
  <c r="F17" i="8" s="1"/>
  <c r="F14" i="8"/>
  <c r="P11" i="3"/>
  <c r="K11" i="1" s="1"/>
  <c r="K10" i="1" s="1"/>
  <c r="K16" i="1" s="1"/>
  <c r="H9" i="7"/>
  <c r="H8" i="7" s="1"/>
  <c r="G15" i="8"/>
  <c r="I13" i="1"/>
  <c r="Q16" i="3"/>
  <c r="H7" i="8"/>
  <c r="H6" i="8" s="1"/>
  <c r="D8" i="11"/>
  <c r="D7" i="11" s="1"/>
  <c r="D14" i="8"/>
  <c r="D13" i="8" s="1"/>
  <c r="F8" i="7"/>
  <c r="E17" i="8"/>
  <c r="P10" i="3" l="1"/>
  <c r="F13" i="8"/>
  <c r="Q11" i="3"/>
  <c r="Q10" i="3" s="1"/>
  <c r="I9" i="7"/>
  <c r="I8" i="7" s="1"/>
  <c r="H15" i="8"/>
  <c r="G18" i="8"/>
  <c r="G17" i="8" s="1"/>
  <c r="G14" i="8"/>
  <c r="E8" i="11"/>
  <c r="E7" i="11" s="1"/>
  <c r="E14" i="8"/>
  <c r="E13" i="8" s="1"/>
  <c r="D8" i="8"/>
  <c r="D7" i="8" s="1"/>
  <c r="D6" i="8" s="1"/>
  <c r="L11" i="1" l="1"/>
  <c r="L10" i="1" s="1"/>
  <c r="L16" i="1" s="1"/>
  <c r="G13" i="8"/>
  <c r="H18" i="8"/>
  <c r="H17" i="8" s="1"/>
  <c r="H14" i="8"/>
  <c r="H11" i="1"/>
  <c r="H10" i="1" s="1"/>
  <c r="H16" i="1" s="1"/>
  <c r="E8" i="8"/>
  <c r="E7" i="8" s="1"/>
  <c r="E6" i="8" s="1"/>
  <c r="H13" i="8" l="1"/>
  <c r="I11" i="1"/>
  <c r="I10" i="1" s="1"/>
  <c r="I16" i="1" s="1"/>
</calcChain>
</file>

<file path=xl/sharedStrings.xml><?xml version="1.0" encoding="utf-8"?>
<sst xmlns="http://schemas.openxmlformats.org/spreadsheetml/2006/main" count="318" uniqueCount="222">
  <si>
    <t>PRIHODI UKUPNO</t>
  </si>
  <si>
    <t>RASHODI UKUPNO</t>
  </si>
  <si>
    <t>Prihodi poslovanja</t>
  </si>
  <si>
    <t>Rashodi poslovanja</t>
  </si>
  <si>
    <t>Rashodi za zaposlene</t>
  </si>
  <si>
    <t>Rashodi za nabavu nefinancijske imovine</t>
  </si>
  <si>
    <t>BROJČANA OZNAKA I NAZIV</t>
  </si>
  <si>
    <t>UKUPNI RASHODI</t>
  </si>
  <si>
    <t>04 Ekonomski poslovi</t>
  </si>
  <si>
    <t>041 Opći ekonomski, trgovački i poslovi vezani uz rad</t>
  </si>
  <si>
    <t>Primici od financijske imovine i zaduživanja</t>
  </si>
  <si>
    <t>Izdaci za financijsku imovinu i otplate zajmova</t>
  </si>
  <si>
    <t>II. POSEBNI DIO</t>
  </si>
  <si>
    <t>I. OPĆI DIO</t>
  </si>
  <si>
    <t>Materijalni rashodi</t>
  </si>
  <si>
    <t>Primici od zaduživanja</t>
  </si>
  <si>
    <t>Izdaci za otplatu glavnice primljenih kredita i zajmova</t>
  </si>
  <si>
    <t>…</t>
  </si>
  <si>
    <t>UKUPNI PRIHODI</t>
  </si>
  <si>
    <t>Prihodi od prodaje proizvoda i robe te pruženih usluga</t>
  </si>
  <si>
    <t>….</t>
  </si>
  <si>
    <t>Plaće (Bruto)</t>
  </si>
  <si>
    <t>Naknade troškova zaposlenima</t>
  </si>
  <si>
    <t>Službena putovanja</t>
  </si>
  <si>
    <t>31 Vlastiti prihodi</t>
  </si>
  <si>
    <t>3 Vlastiti prihodi</t>
  </si>
  <si>
    <t>21 Doprinosi za mirovinsko osiguranje</t>
  </si>
  <si>
    <t>2 Doprinosi</t>
  </si>
  <si>
    <t>12 Sredstva učešća za pomoći</t>
  </si>
  <si>
    <t>11 Opći prihodi i primici</t>
  </si>
  <si>
    <t>1 Opći prihodi i primici</t>
  </si>
  <si>
    <t>UKUPNO RASHODI</t>
  </si>
  <si>
    <t xml:space="preserve">UKUPNO PRIHODI </t>
  </si>
  <si>
    <t>Primljeni krediti i zajmovi od međunarodnih organizacija, institucija i tijela EU te inozemnih vlada</t>
  </si>
  <si>
    <t>Primljeni zajmovi od međunarodnih organizacija</t>
  </si>
  <si>
    <t>Otplata glavnice primljenih kredita i zajmova od međunarodnih organizacija, institucija i tijela EU te inozemnih vlada</t>
  </si>
  <si>
    <t>Otplata glavnice primljenih zajmova od međunarodnih organizacija</t>
  </si>
  <si>
    <t>UKUPNO PRIMICI</t>
  </si>
  <si>
    <t xml:space="preserve">UKUPNO IZDACI </t>
  </si>
  <si>
    <t>6 PRIHODI POSLOVANJA</t>
  </si>
  <si>
    <t>3 RASHODI  POSLOVANJA</t>
  </si>
  <si>
    <t>4 RASHODI ZA NABAVU NEFINANCIJSKE IMOVINE</t>
  </si>
  <si>
    <t>8 PRIMICI OD FINANCIJSKE IMOVINE I ZADUŽIVANJA</t>
  </si>
  <si>
    <t>5 IZDACI ZA FINANCIJSKU IMOVINU I OTPLATE ZAJMOVA</t>
  </si>
  <si>
    <t>7 PRIHODI OD PRODAJE NEFINANCIJSKE IMOVINE</t>
  </si>
  <si>
    <t>RAZLIKA PRIMITAKA I IZDATAKA</t>
  </si>
  <si>
    <t>SAŽETAK  RAČUNA PRIHODA I RASHODA I  RAČUNA FINANCIRANJA</t>
  </si>
  <si>
    <t>SAŽETAK  RAČUNA PRIHODA I RASHODA</t>
  </si>
  <si>
    <t>RAZLIKA - VIŠAK MANJAK</t>
  </si>
  <si>
    <t>SAŽETAK RAČUNA FINANCIRANJA</t>
  </si>
  <si>
    <t>PRENESENI VIŠAK/MANJAK IZ PRETHODNE GODINE</t>
  </si>
  <si>
    <t>PRIJENOS  VIŠKA/MANJKA U SLJEDEĆE RAZDOBLJE</t>
  </si>
  <si>
    <t xml:space="preserve"> RAČUN PRIHODA I RASHODA </t>
  </si>
  <si>
    <t>Ostali rashodi za zaposlene</t>
  </si>
  <si>
    <t>Naknade troškova osobama izvan radnog odnosa</t>
  </si>
  <si>
    <t>Usluge telefona, pošte i prijevoza</t>
  </si>
  <si>
    <t>Usluge promidžbe i informiranja</t>
  </si>
  <si>
    <t>Ostale usluge</t>
  </si>
  <si>
    <t>Bankarske usluge i usluge platnog prometa</t>
  </si>
  <si>
    <t xml:space="preserve"> Prihodi od prodaje proizvoda i robe te pruženih usluga, prihodi od donacija te povrati po protestiranim jamstvima</t>
  </si>
  <si>
    <t>Prihodi iz nadležnog proračuna i od HZZO-a temeljem ugovornih obveza</t>
  </si>
  <si>
    <t>Prihodi iz nadležnog proračuna za financiranje redovne djelatnosti proračunskih korisnika</t>
  </si>
  <si>
    <t>Prihodi iz nadležnog proračuna za financiranje rashoda poslovanja</t>
  </si>
  <si>
    <t>Rashodi za materijal i energiju</t>
  </si>
  <si>
    <t>Uredski materijal i ostali materijalni rashodi</t>
  </si>
  <si>
    <t>Rashodi za usluge</t>
  </si>
  <si>
    <t>Intelektualne i osobne usluge</t>
  </si>
  <si>
    <t>Ostali nespomenuti rashodi poslovanja</t>
  </si>
  <si>
    <t>Financijski rashodi</t>
  </si>
  <si>
    <t>Ostali financijski rashodi</t>
  </si>
  <si>
    <t>Rashodi za nabavu proizvedene dugotrajne imovine</t>
  </si>
  <si>
    <t>Postrojenja i oprema</t>
  </si>
  <si>
    <t>Doprinosi na plaće</t>
  </si>
  <si>
    <t>Zakupnine i najamnine</t>
  </si>
  <si>
    <t>Zdravstvene i veterinarske usluge</t>
  </si>
  <si>
    <t>Računalne usluge</t>
  </si>
  <si>
    <t>5 Pomoći</t>
  </si>
  <si>
    <t>52 Ostale pomoći i darovnice</t>
  </si>
  <si>
    <t>R.01.001</t>
  </si>
  <si>
    <t>TEKUĆI PROGRAMI</t>
  </si>
  <si>
    <t>NADREĐENI PRORAČUN</t>
  </si>
  <si>
    <t>VLASTITI PRIHODI</t>
  </si>
  <si>
    <t>R.01</t>
  </si>
  <si>
    <t>RASHODI ZA ZAPOSLENE</t>
  </si>
  <si>
    <t>BRUTO PLAĆE</t>
  </si>
  <si>
    <t>OSTALI RASHODI ZA ZAPOSLENE</t>
  </si>
  <si>
    <t>DOPRINOSI NA PLAĆE</t>
  </si>
  <si>
    <t>MATERIJANI RASHODI</t>
  </si>
  <si>
    <t>NAKNADE TROŠKOVA OSOBAMA IZVAN RADNOG ODNOSA</t>
  </si>
  <si>
    <t>RASHODI ZA MATERIJAL I ENERGIJU</t>
  </si>
  <si>
    <t>RASHODI ZA USLUGE</t>
  </si>
  <si>
    <t>OSTALI NESPOMENUTI RASHODI POSLOVANJA</t>
  </si>
  <si>
    <t>NAKNADE TROŠKOVA ZAPOSLENIMA</t>
  </si>
  <si>
    <t>Sitan inventar</t>
  </si>
  <si>
    <t>Reprezentacija</t>
  </si>
  <si>
    <t>Ostali rashodi poslovanja</t>
  </si>
  <si>
    <t>Ulaganja u računalnu opremu</t>
  </si>
  <si>
    <t>Nematerijalna proizvedena imovina</t>
  </si>
  <si>
    <t>Nematerijalna imovina</t>
  </si>
  <si>
    <t>Plan 2023</t>
  </si>
  <si>
    <t>Projekcija za 2026</t>
  </si>
  <si>
    <t>Doprinosi za obavezno zdravstveno osiguranje</t>
  </si>
  <si>
    <t>Prihodi od prodaje hrane i pića</t>
  </si>
  <si>
    <t>Prihodi od usluga smještaja, najma prostora i opreme</t>
  </si>
  <si>
    <t>Službena, radna i zaštitna odjeća i obuća</t>
  </si>
  <si>
    <t>Zatezne kamate i kazne</t>
  </si>
  <si>
    <t>Komunikacijska oprema</t>
  </si>
  <si>
    <t>Oprema za održavanje i zaštitu</t>
  </si>
  <si>
    <t>USTANOVA VIROVI</t>
  </si>
  <si>
    <t>Plaće za redovan rad (sredstva iz proračuna)</t>
  </si>
  <si>
    <t>Plaće za redovan rad (vlastita sredstva)</t>
  </si>
  <si>
    <t>Doprinosi za MIO (sredstva iz proračuna)</t>
  </si>
  <si>
    <t>Doprinos za MIO (vlastita sredstva)</t>
  </si>
  <si>
    <t>Porez na dohodak (sredstva iz proračuna)</t>
  </si>
  <si>
    <t>Porez na dohodak (vlastita sredstva)</t>
  </si>
  <si>
    <t>Naknada troškova prehrane (sredstva iz proračuna)</t>
  </si>
  <si>
    <t>Naknada za prijevoz (sredstva iz proračuna)</t>
  </si>
  <si>
    <t>Izvršenje 2023</t>
  </si>
  <si>
    <t>Plan 2024</t>
  </si>
  <si>
    <t>Plan za 2025</t>
  </si>
  <si>
    <t>Projekcija za 2027</t>
  </si>
  <si>
    <t>FINANCIJSKI PLAN USTANOVE VIROVI  ZA  2025. GODINU
 S PROJEKCIJOM ZA 2026. I 2027. GODINU</t>
  </si>
  <si>
    <t>FINANCIJSKI PLAN PRORAČUNSKOG KORISNIKA JEDINICE LOKALNE I PODRUČNE (REGIONALNE) SAMOUPRAVE 
ZA 2025. I PROJEKCIJA ZA 2026. I 2027. GODINU</t>
  </si>
  <si>
    <t>PLAN PRIHODA I RASHODA PREMA EKONOMSKOJ KLASIFIKACIJI ZA 2025. I PROJEKCIJE ZA 2026. I 2027. GODINU</t>
  </si>
  <si>
    <t>PLAN PRIHODA I RASHODA PREMA IZVORIMA FINANCIRANJA ZA 2025. I PROJEKCIJE ZA 2026. I 2027. GODINU</t>
  </si>
  <si>
    <t>PLAN RASHODA PREMA FUNKCIJSKOJ KLASIFIKACIJI ZA 2025. I PROJEKCIJE ZA 2026. I 2027. GODINU</t>
  </si>
  <si>
    <t>PLAN PO PROGRAMSKOJ KLASIFIKACIJI ZA 2025. I PROJEKCIJE ZA 2026. I 2027. GODINU</t>
  </si>
  <si>
    <t>RAČUN FINANCIRANJA PREMA IZVORIMA FINANCIRANJA ZA  2025. I PROJEKCIJE ZA 2026. I 2027. GODINU</t>
  </si>
  <si>
    <t>RAČUN FINANCIRANJA PREMA EKONOMSKOJ KLASIFIKACIJI ZA  2025. I PROJEKCIJE ZA 2026. I 2027. GODINU</t>
  </si>
  <si>
    <t>Ostale naknade troškova zaposlenima</t>
  </si>
  <si>
    <t>Članarine i naknade za posredovanja</t>
  </si>
  <si>
    <t>Pristojbe i naknade</t>
  </si>
  <si>
    <t>Uredska oprema i namještaj</t>
  </si>
  <si>
    <t>Sportska i glazbena oprema</t>
  </si>
  <si>
    <t>(posteljina 150 kompleta 15000 + ručnici 150kom 1500</t>
  </si>
  <si>
    <t>Kapitalne potpore iz nadređenog proračuna</t>
  </si>
  <si>
    <t>Poslovni objekti (sustav opskrbe vodom)- sredstva iz proračuna</t>
  </si>
  <si>
    <t>Naknada za prijevoz (vlastita sredstva)</t>
  </si>
  <si>
    <t>Naknada troškova prehrane (vlastita sredstva)</t>
  </si>
  <si>
    <t>1-640</t>
  </si>
  <si>
    <t>2-640</t>
  </si>
  <si>
    <t>6-640</t>
  </si>
  <si>
    <t>7-640</t>
  </si>
  <si>
    <t>9-640</t>
  </si>
  <si>
    <t>10-640</t>
  </si>
  <si>
    <t>13-640</t>
  </si>
  <si>
    <t>20-640</t>
  </si>
  <si>
    <t>21-640</t>
  </si>
  <si>
    <t>22-640</t>
  </si>
  <si>
    <t>27-640</t>
  </si>
  <si>
    <t>31-640</t>
  </si>
  <si>
    <t>Materijal i sredstva za tekuće i invest. Održavanje(sredstva iz proračuna)</t>
  </si>
  <si>
    <t>25-640</t>
  </si>
  <si>
    <t>35-640</t>
  </si>
  <si>
    <t>120-640</t>
  </si>
  <si>
    <t>148-640</t>
  </si>
  <si>
    <t>Namještaj i oprema (sredstva iz proračuna)</t>
  </si>
  <si>
    <t>37-640</t>
  </si>
  <si>
    <t>42-640</t>
  </si>
  <si>
    <t>Usluge tekućeg i investicijskog održavanja objekata</t>
  </si>
  <si>
    <t>43-640</t>
  </si>
  <si>
    <t>44-640</t>
  </si>
  <si>
    <t>Usluge tekućeg i investi. održavanja postrojenja i opreme</t>
  </si>
  <si>
    <t>Usluge tekućeg održavanja, osiguranja i registracije prijevoznih sredstava</t>
  </si>
  <si>
    <t>48-640</t>
  </si>
  <si>
    <t>56-640</t>
  </si>
  <si>
    <t>50-640</t>
  </si>
  <si>
    <t>Iznošenje i odvoz smeća</t>
  </si>
  <si>
    <t>51-640</t>
  </si>
  <si>
    <t>Deratizacija</t>
  </si>
  <si>
    <t>64-640</t>
  </si>
  <si>
    <t>54-640</t>
  </si>
  <si>
    <t>55-640</t>
  </si>
  <si>
    <t>65-640</t>
  </si>
  <si>
    <t>172-640</t>
  </si>
  <si>
    <t>173-640</t>
  </si>
  <si>
    <t>58-640</t>
  </si>
  <si>
    <t>Ugovori o djelu</t>
  </si>
  <si>
    <t>Usluge agencija, studentskih servisa</t>
  </si>
  <si>
    <t>73-640</t>
  </si>
  <si>
    <t>77-640</t>
  </si>
  <si>
    <t>80-640</t>
  </si>
  <si>
    <t>82-640</t>
  </si>
  <si>
    <t>303-640</t>
  </si>
  <si>
    <t>91-640</t>
  </si>
  <si>
    <t>147-640</t>
  </si>
  <si>
    <t>155-640</t>
  </si>
  <si>
    <t>Troškovi službenog puta (vlastita sredstva)</t>
  </si>
  <si>
    <t>19-640</t>
  </si>
  <si>
    <t>24-640</t>
  </si>
  <si>
    <t>26-640</t>
  </si>
  <si>
    <t>Materijal za čišćenje i održavanje</t>
  </si>
  <si>
    <t>Ostale komunalne usluge</t>
  </si>
  <si>
    <t>Usluge ažuriranja računalnih baza</t>
  </si>
  <si>
    <t>38-640</t>
  </si>
  <si>
    <t>Usluge interneta</t>
  </si>
  <si>
    <t>139,304,23</t>
  </si>
  <si>
    <t>Izvršenje 2024</t>
  </si>
  <si>
    <t>Ostali rashodi za zaposlene (sredstva iz proračuna)</t>
  </si>
  <si>
    <t>Usluge tekućeg i inv.održ.postojenja i opreme(sredstva iz proračuna)</t>
  </si>
  <si>
    <t>Stručno usavršavanje zaposlenika (vlastita sredstva)</t>
  </si>
  <si>
    <t>Električna energija, plin, dizel gorivo</t>
  </si>
  <si>
    <t>POVEĆANJE/ SMANJENJE</t>
  </si>
  <si>
    <t>NOVI PLAN 2025</t>
  </si>
  <si>
    <t>Plin (sredstva iz proračuna)</t>
  </si>
  <si>
    <t>Plin (vlastita sredstva)</t>
  </si>
  <si>
    <t>Gorivo</t>
  </si>
  <si>
    <t>Ostali materijal (PIĆE)</t>
  </si>
  <si>
    <t>Osnovni materijal i sirovine (HRANA)</t>
  </si>
  <si>
    <t>Usluge čuvanja imovine (sredstva iz proračuna)</t>
  </si>
  <si>
    <t>Usluge čuvanja imovine (vlastita sredstva)</t>
  </si>
  <si>
    <t>Obvezni i preventivni zdravstveni pregledi zaposlenika</t>
  </si>
  <si>
    <t>Labaratorijske usluge</t>
  </si>
  <si>
    <t>Autorsko djelo ili umjetničko</t>
  </si>
  <si>
    <t>Premije osiguranja zaposlenih</t>
  </si>
  <si>
    <t>Usluge investicijskog održavanja sustava opskrbe vodom (sredstva iz proračuna)</t>
  </si>
  <si>
    <t>Usluge agencija, studentskih servisa (sredstva iz proračuna)</t>
  </si>
  <si>
    <t>Projekcija za 2028</t>
  </si>
  <si>
    <t>REBALANS 2. 2025</t>
  </si>
  <si>
    <t>usluge čišćenja</t>
  </si>
  <si>
    <t>Premije osiguranja prijevoznih sredstava</t>
  </si>
  <si>
    <t>PLAN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</si>
</sst>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#,##0;\(#,##0\);\-"/>
  </numFmts>
  <fonts count="4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8"/>
      <color indexed="8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sz val="9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b/>
      <sz val="8"/>
      <color indexed="8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sz val="14"/>
      <color indexed="8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8"/>
      <color indexed="8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b/>
      <i/>
      <sz val="8"/>
      <name val="Times New Roman"/>
      <family val="1"/>
      <charset val="238"/>
    </font>
    <font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sz val="8"/>
      <color theme="4" tint="-0.249977111117893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6C3FF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8" fillId="0" borderId="0" applyFont="0" applyFill="0" applyBorder="0" applyAlignment="0" applyProtection="0"/>
  </cellStyleXfs>
  <cellXfs count="173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3" fontId="3" fillId="2" borderId="3" xfId="0" applyNumberFormat="1" applyFont="1" applyFill="1" applyBorder="1" applyAlignment="1">
      <alignment horizontal="right"/>
    </xf>
    <xf numFmtId="3" fontId="3" fillId="2" borderId="3" xfId="0" applyNumberFormat="1" applyFont="1" applyFill="1" applyBorder="1" applyAlignment="1">
      <alignment horizontal="right" wrapText="1"/>
    </xf>
    <xf numFmtId="0" fontId="11" fillId="2" borderId="3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7" fillId="0" borderId="0" xfId="0" quotePrefix="1" applyFont="1" applyAlignment="1">
      <alignment horizontal="left" wrapText="1"/>
    </xf>
    <xf numFmtId="0" fontId="8" fillId="0" borderId="0" xfId="0" applyFont="1" applyAlignment="1">
      <alignment wrapText="1"/>
    </xf>
    <xf numFmtId="3" fontId="5" fillId="0" borderId="0" xfId="0" applyNumberFormat="1" applyFont="1" applyAlignment="1">
      <alignment horizontal="right"/>
    </xf>
    <xf numFmtId="3" fontId="6" fillId="0" borderId="3" xfId="0" applyNumberFormat="1" applyFont="1" applyBorder="1" applyAlignment="1">
      <alignment horizontal="right"/>
    </xf>
    <xf numFmtId="3" fontId="6" fillId="3" borderId="3" xfId="0" applyNumberFormat="1" applyFont="1" applyFill="1" applyBorder="1" applyAlignment="1">
      <alignment horizontal="right"/>
    </xf>
    <xf numFmtId="0" fontId="11" fillId="3" borderId="1" xfId="0" applyFont="1" applyFill="1" applyBorder="1" applyAlignment="1">
      <alignment horizontal="left" vertical="center"/>
    </xf>
    <xf numFmtId="0" fontId="14" fillId="2" borderId="3" xfId="0" applyFont="1" applyFill="1" applyBorder="1" applyAlignment="1">
      <alignment horizontal="center" vertical="center" wrapText="1"/>
    </xf>
    <xf numFmtId="0" fontId="14" fillId="0" borderId="3" xfId="0" quotePrefix="1" applyFont="1" applyBorder="1" applyAlignment="1">
      <alignment horizontal="center" vertical="center" wrapText="1"/>
    </xf>
    <xf numFmtId="0" fontId="15" fillId="0" borderId="0" xfId="0" applyFont="1"/>
    <xf numFmtId="0" fontId="0" fillId="0" borderId="3" xfId="0" applyBorder="1"/>
    <xf numFmtId="0" fontId="10" fillId="2" borderId="3" xfId="0" applyFont="1" applyFill="1" applyBorder="1" applyAlignment="1">
      <alignment horizontal="left" vertical="center" wrapText="1" indent="1"/>
    </xf>
    <xf numFmtId="0" fontId="10" fillId="2" borderId="3" xfId="0" applyFont="1" applyFill="1" applyBorder="1" applyAlignment="1">
      <alignment horizontal="left" vertical="center" indent="1"/>
    </xf>
    <xf numFmtId="0" fontId="10" fillId="2" borderId="3" xfId="0" quotePrefix="1" applyFont="1" applyFill="1" applyBorder="1" applyAlignment="1">
      <alignment horizontal="left" vertical="center" wrapText="1" indent="1"/>
    </xf>
    <xf numFmtId="0" fontId="11" fillId="0" borderId="0" xfId="0" applyFont="1" applyAlignment="1">
      <alignment horizontal="left" vertical="top" wrapText="1"/>
    </xf>
    <xf numFmtId="0" fontId="9" fillId="3" borderId="2" xfId="0" applyFont="1" applyFill="1" applyBorder="1" applyAlignment="1">
      <alignment vertical="center"/>
    </xf>
    <xf numFmtId="0" fontId="0" fillId="3" borderId="0" xfId="0" applyFill="1"/>
    <xf numFmtId="0" fontId="0" fillId="0" borderId="0" xfId="0" applyAlignment="1">
      <alignment horizontal="left" vertical="center"/>
    </xf>
    <xf numFmtId="0" fontId="2" fillId="2" borderId="0" xfId="0" applyFont="1" applyFill="1" applyAlignment="1">
      <alignment horizontal="center" vertical="center" wrapText="1"/>
    </xf>
    <xf numFmtId="0" fontId="0" fillId="2" borderId="0" xfId="0" applyFill="1"/>
    <xf numFmtId="0" fontId="3" fillId="2" borderId="0" xfId="0" applyFont="1" applyFill="1" applyAlignment="1">
      <alignment vertical="center" wrapText="1"/>
    </xf>
    <xf numFmtId="0" fontId="5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wrapText="1"/>
    </xf>
    <xf numFmtId="0" fontId="1" fillId="2" borderId="5" xfId="0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right" vertical="center"/>
    </xf>
    <xf numFmtId="0" fontId="4" fillId="2" borderId="0" xfId="0" applyFont="1" applyFill="1" applyAlignment="1">
      <alignment horizontal="center" vertical="center" wrapText="1"/>
    </xf>
    <xf numFmtId="0" fontId="3" fillId="2" borderId="0" xfId="0" applyFont="1" applyFill="1"/>
    <xf numFmtId="0" fontId="7" fillId="2" borderId="0" xfId="0" quotePrefix="1" applyFont="1" applyFill="1" applyAlignment="1">
      <alignment horizontal="left" wrapText="1"/>
    </xf>
    <xf numFmtId="0" fontId="8" fillId="2" borderId="0" xfId="0" applyFont="1" applyFill="1" applyAlignment="1">
      <alignment wrapText="1"/>
    </xf>
    <xf numFmtId="3" fontId="5" fillId="2" borderId="0" xfId="0" applyNumberFormat="1" applyFont="1" applyFill="1" applyAlignment="1">
      <alignment horizontal="right"/>
    </xf>
    <xf numFmtId="0" fontId="0" fillId="0" borderId="0" xfId="0" applyAlignment="1">
      <alignment wrapText="1"/>
    </xf>
    <xf numFmtId="164" fontId="0" fillId="0" borderId="3" xfId="1" applyNumberFormat="1" applyFont="1" applyBorder="1"/>
    <xf numFmtId="164" fontId="13" fillId="0" borderId="3" xfId="1" applyNumberFormat="1" applyFont="1" applyBorder="1"/>
    <xf numFmtId="0" fontId="13" fillId="0" borderId="0" xfId="0" applyFont="1"/>
    <xf numFmtId="0" fontId="19" fillId="0" borderId="0" xfId="0" applyFont="1"/>
    <xf numFmtId="164" fontId="19" fillId="0" borderId="3" xfId="1" applyNumberFormat="1" applyFont="1" applyBorder="1"/>
    <xf numFmtId="0" fontId="19" fillId="0" borderId="3" xfId="0" applyFont="1" applyBorder="1"/>
    <xf numFmtId="164" fontId="0" fillId="0" borderId="3" xfId="1" applyNumberFormat="1" applyFont="1" applyBorder="1" applyAlignment="1">
      <alignment horizontal="right" vertical="center"/>
    </xf>
    <xf numFmtId="164" fontId="1" fillId="0" borderId="3" xfId="1" applyNumberFormat="1" applyFont="1" applyBorder="1" applyAlignment="1">
      <alignment horizontal="right" vertical="center"/>
    </xf>
    <xf numFmtId="0" fontId="1" fillId="0" borderId="3" xfId="0" applyFont="1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20" fillId="3" borderId="4" xfId="0" applyFont="1" applyFill="1" applyBorder="1" applyAlignment="1">
      <alignment horizontal="center" vertical="center" wrapText="1"/>
    </xf>
    <xf numFmtId="0" fontId="20" fillId="3" borderId="3" xfId="0" applyFont="1" applyFill="1" applyBorder="1" applyAlignment="1">
      <alignment horizontal="center" vertical="center" wrapText="1"/>
    </xf>
    <xf numFmtId="0" fontId="21" fillId="3" borderId="3" xfId="0" applyFont="1" applyFill="1" applyBorder="1" applyAlignment="1">
      <alignment horizontal="center" vertical="center" wrapText="1"/>
    </xf>
    <xf numFmtId="0" fontId="20" fillId="2" borderId="3" xfId="0" applyFont="1" applyFill="1" applyBorder="1" applyAlignment="1">
      <alignment horizontal="left" vertical="center" wrapText="1"/>
    </xf>
    <xf numFmtId="164" fontId="20" fillId="2" borderId="3" xfId="1" applyNumberFormat="1" applyFont="1" applyFill="1" applyBorder="1" applyAlignment="1">
      <alignment horizontal="right" vertical="center"/>
    </xf>
    <xf numFmtId="0" fontId="23" fillId="2" borderId="3" xfId="0" applyFont="1" applyFill="1" applyBorder="1" applyAlignment="1">
      <alignment horizontal="left" vertical="center" wrapText="1"/>
    </xf>
    <xf numFmtId="164" fontId="23" fillId="2" borderId="3" xfId="1" applyNumberFormat="1" applyFont="1" applyFill="1" applyBorder="1" applyAlignment="1">
      <alignment horizontal="right" vertical="center"/>
    </xf>
    <xf numFmtId="0" fontId="25" fillId="2" borderId="3" xfId="0" quotePrefix="1" applyFont="1" applyFill="1" applyBorder="1" applyAlignment="1">
      <alignment horizontal="left" vertical="center"/>
    </xf>
    <xf numFmtId="0" fontId="26" fillId="2" borderId="3" xfId="0" quotePrefix="1" applyFont="1" applyFill="1" applyBorder="1" applyAlignment="1">
      <alignment horizontal="left" vertical="center"/>
    </xf>
    <xf numFmtId="0" fontId="27" fillId="2" borderId="3" xfId="0" quotePrefix="1" applyFont="1" applyFill="1" applyBorder="1" applyAlignment="1">
      <alignment horizontal="left" vertical="center"/>
    </xf>
    <xf numFmtId="0" fontId="26" fillId="2" borderId="3" xfId="0" applyFont="1" applyFill="1" applyBorder="1" applyAlignment="1">
      <alignment horizontal="left" vertical="center" wrapText="1"/>
    </xf>
    <xf numFmtId="3" fontId="23" fillId="2" borderId="3" xfId="0" applyNumberFormat="1" applyFont="1" applyFill="1" applyBorder="1" applyAlignment="1">
      <alignment horizontal="right"/>
    </xf>
    <xf numFmtId="3" fontId="23" fillId="2" borderId="3" xfId="0" applyNumberFormat="1" applyFont="1" applyFill="1" applyBorder="1" applyAlignment="1">
      <alignment horizontal="right" wrapText="1"/>
    </xf>
    <xf numFmtId="0" fontId="27" fillId="2" borderId="3" xfId="0" quotePrefix="1" applyFont="1" applyFill="1" applyBorder="1" applyAlignment="1">
      <alignment horizontal="left" vertical="center" wrapText="1" indent="1"/>
    </xf>
    <xf numFmtId="0" fontId="27" fillId="2" borderId="3" xfId="0" applyFont="1" applyFill="1" applyBorder="1" applyAlignment="1">
      <alignment horizontal="left" vertical="center" indent="1"/>
    </xf>
    <xf numFmtId="0" fontId="27" fillId="2" borderId="3" xfId="0" applyFont="1" applyFill="1" applyBorder="1" applyAlignment="1">
      <alignment horizontal="left" vertical="center" wrapText="1" indent="1"/>
    </xf>
    <xf numFmtId="0" fontId="25" fillId="2" borderId="3" xfId="0" applyFont="1" applyFill="1" applyBorder="1" applyAlignment="1">
      <alignment horizontal="left" vertical="center" wrapText="1"/>
    </xf>
    <xf numFmtId="0" fontId="25" fillId="2" borderId="3" xfId="0" quotePrefix="1" applyFont="1" applyFill="1" applyBorder="1" applyAlignment="1">
      <alignment horizontal="left" vertical="center" wrapText="1"/>
    </xf>
    <xf numFmtId="0" fontId="27" fillId="2" borderId="3" xfId="0" quotePrefix="1" applyFont="1" applyFill="1" applyBorder="1" applyAlignment="1">
      <alignment horizontal="left" vertical="center" wrapText="1"/>
    </xf>
    <xf numFmtId="0" fontId="26" fillId="2" borderId="3" xfId="0" applyFont="1" applyFill="1" applyBorder="1" applyAlignment="1">
      <alignment horizontal="left" vertical="center"/>
    </xf>
    <xf numFmtId="0" fontId="26" fillId="2" borderId="3" xfId="0" applyFont="1" applyFill="1" applyBorder="1" applyAlignment="1">
      <alignment vertical="center" wrapText="1"/>
    </xf>
    <xf numFmtId="0" fontId="25" fillId="2" borderId="3" xfId="0" applyFont="1" applyFill="1" applyBorder="1" applyAlignment="1">
      <alignment vertical="center" wrapText="1"/>
    </xf>
    <xf numFmtId="0" fontId="25" fillId="2" borderId="3" xfId="0" applyFont="1" applyFill="1" applyBorder="1" applyAlignment="1">
      <alignment horizontal="left" vertical="center"/>
    </xf>
    <xf numFmtId="0" fontId="28" fillId="0" borderId="0" xfId="0" applyFont="1" applyAlignment="1">
      <alignment horizontal="center" vertical="center" wrapText="1"/>
    </xf>
    <xf numFmtId="0" fontId="23" fillId="0" borderId="0" xfId="0" applyFont="1" applyAlignment="1">
      <alignment vertical="center" wrapText="1"/>
    </xf>
    <xf numFmtId="3" fontId="20" fillId="2" borderId="3" xfId="0" applyNumberFormat="1" applyFont="1" applyFill="1" applyBorder="1" applyAlignment="1">
      <alignment horizontal="right"/>
    </xf>
    <xf numFmtId="164" fontId="20" fillId="2" borderId="3" xfId="1" applyNumberFormat="1" applyFont="1" applyFill="1" applyBorder="1" applyAlignment="1">
      <alignment horizontal="right"/>
    </xf>
    <xf numFmtId="164" fontId="23" fillId="2" borderId="3" xfId="1" applyNumberFormat="1" applyFont="1" applyFill="1" applyBorder="1" applyAlignment="1">
      <alignment horizontal="right"/>
    </xf>
    <xf numFmtId="164" fontId="20" fillId="2" borderId="3" xfId="1" applyNumberFormat="1" applyFont="1" applyFill="1" applyBorder="1" applyAlignment="1">
      <alignment horizontal="right" wrapText="1"/>
    </xf>
    <xf numFmtId="164" fontId="23" fillId="2" borderId="3" xfId="1" applyNumberFormat="1" applyFont="1" applyFill="1" applyBorder="1" applyAlignment="1">
      <alignment horizontal="right" wrapText="1"/>
    </xf>
    <xf numFmtId="0" fontId="20" fillId="3" borderId="3" xfId="0" applyFont="1" applyFill="1" applyBorder="1" applyAlignment="1">
      <alignment horizontal="right" vertical="center" wrapText="1"/>
    </xf>
    <xf numFmtId="0" fontId="22" fillId="0" borderId="3" xfId="0" applyFont="1" applyBorder="1" applyAlignment="1">
      <alignment horizontal="left" vertical="center" wrapText="1"/>
    </xf>
    <xf numFmtId="0" fontId="24" fillId="0" borderId="3" xfId="0" applyFont="1" applyBorder="1" applyAlignment="1">
      <alignment horizontal="left" vertical="center" wrapText="1"/>
    </xf>
    <xf numFmtId="0" fontId="26" fillId="2" borderId="3" xfId="0" quotePrefix="1" applyFont="1" applyFill="1" applyBorder="1" applyAlignment="1">
      <alignment horizontal="left" vertical="center" wrapText="1"/>
    </xf>
    <xf numFmtId="0" fontId="1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165" fontId="32" fillId="0" borderId="3" xfId="1" applyNumberFormat="1" applyFont="1" applyBorder="1" applyAlignment="1">
      <alignment horizontal="right"/>
    </xf>
    <xf numFmtId="165" fontId="19" fillId="0" borderId="3" xfId="1" applyNumberFormat="1" applyFont="1" applyBorder="1" applyAlignment="1">
      <alignment horizontal="right"/>
    </xf>
    <xf numFmtId="0" fontId="0" fillId="0" borderId="0" xfId="0" applyAlignment="1">
      <alignment horizontal="center" vertical="center"/>
    </xf>
    <xf numFmtId="0" fontId="33" fillId="0" borderId="0" xfId="0" applyFont="1" applyAlignment="1">
      <alignment horizontal="center" vertical="center" wrapText="1"/>
    </xf>
    <xf numFmtId="0" fontId="34" fillId="0" borderId="0" xfId="0" applyFont="1"/>
    <xf numFmtId="43" fontId="33" fillId="0" borderId="0" xfId="1" applyFont="1" applyAlignment="1">
      <alignment horizontal="center" vertical="center" wrapText="1"/>
    </xf>
    <xf numFmtId="4" fontId="35" fillId="0" borderId="0" xfId="1" applyNumberFormat="1" applyFont="1" applyAlignment="1">
      <alignment horizontal="right" vertical="center" wrapText="1"/>
    </xf>
    <xf numFmtId="4" fontId="35" fillId="0" borderId="0" xfId="1" applyNumberFormat="1" applyFont="1" applyAlignment="1">
      <alignment vertical="center" wrapText="1"/>
    </xf>
    <xf numFmtId="4" fontId="34" fillId="0" borderId="0" xfId="1" applyNumberFormat="1" applyFont="1"/>
    <xf numFmtId="43" fontId="33" fillId="3" borderId="3" xfId="1" applyFont="1" applyFill="1" applyBorder="1" applyAlignment="1">
      <alignment horizontal="center" vertical="center" wrapText="1"/>
    </xf>
    <xf numFmtId="4" fontId="33" fillId="3" borderId="3" xfId="1" applyNumberFormat="1" applyFont="1" applyFill="1" applyBorder="1" applyAlignment="1">
      <alignment horizontal="center" vertical="center" wrapText="1"/>
    </xf>
    <xf numFmtId="0" fontId="34" fillId="0" borderId="0" xfId="0" applyFont="1" applyAlignment="1">
      <alignment wrapText="1"/>
    </xf>
    <xf numFmtId="0" fontId="33" fillId="3" borderId="3" xfId="1" applyNumberFormat="1" applyFont="1" applyFill="1" applyBorder="1" applyAlignment="1">
      <alignment horizontal="center" vertical="center" wrapText="1"/>
    </xf>
    <xf numFmtId="0" fontId="36" fillId="2" borderId="3" xfId="0" applyFont="1" applyFill="1" applyBorder="1" applyAlignment="1">
      <alignment horizontal="left" vertical="center" wrapText="1"/>
    </xf>
    <xf numFmtId="43" fontId="33" fillId="2" borderId="3" xfId="1" applyFont="1" applyFill="1" applyBorder="1" applyAlignment="1">
      <alignment horizontal="right"/>
    </xf>
    <xf numFmtId="4" fontId="33" fillId="2" borderId="3" xfId="1" applyNumberFormat="1" applyFont="1" applyFill="1" applyBorder="1" applyAlignment="1">
      <alignment horizontal="right"/>
    </xf>
    <xf numFmtId="0" fontId="37" fillId="0" borderId="0" xfId="0" applyFont="1"/>
    <xf numFmtId="0" fontId="36" fillId="2" borderId="3" xfId="0" quotePrefix="1" applyFont="1" applyFill="1" applyBorder="1" applyAlignment="1">
      <alignment horizontal="left" vertical="center"/>
    </xf>
    <xf numFmtId="0" fontId="38" fillId="2" borderId="3" xfId="0" quotePrefix="1" applyFont="1" applyFill="1" applyBorder="1" applyAlignment="1">
      <alignment horizontal="left" vertical="center"/>
    </xf>
    <xf numFmtId="43" fontId="37" fillId="0" borderId="3" xfId="1" applyFont="1" applyBorder="1" applyAlignment="1">
      <alignment horizontal="right"/>
    </xf>
    <xf numFmtId="4" fontId="37" fillId="0" borderId="3" xfId="1" applyNumberFormat="1" applyFont="1" applyBorder="1" applyAlignment="1">
      <alignment horizontal="right"/>
    </xf>
    <xf numFmtId="0" fontId="39" fillId="2" borderId="3" xfId="0" quotePrefix="1" applyFont="1" applyFill="1" applyBorder="1" applyAlignment="1">
      <alignment horizontal="left" vertical="center"/>
    </xf>
    <xf numFmtId="0" fontId="34" fillId="0" borderId="3" xfId="0" applyFont="1" applyBorder="1"/>
    <xf numFmtId="43" fontId="34" fillId="0" borderId="3" xfId="1" applyFont="1" applyBorder="1" applyAlignment="1">
      <alignment horizontal="right"/>
    </xf>
    <xf numFmtId="4" fontId="34" fillId="0" borderId="3" xfId="1" applyNumberFormat="1" applyFont="1" applyBorder="1" applyAlignment="1">
      <alignment horizontal="right"/>
    </xf>
    <xf numFmtId="0" fontId="40" fillId="2" borderId="3" xfId="0" quotePrefix="1" applyFont="1" applyFill="1" applyBorder="1" applyAlignment="1">
      <alignment horizontal="left" vertical="center"/>
    </xf>
    <xf numFmtId="0" fontId="39" fillId="2" borderId="3" xfId="0" applyFont="1" applyFill="1" applyBorder="1" applyAlignment="1">
      <alignment horizontal="left" vertical="center" wrapText="1"/>
    </xf>
    <xf numFmtId="43" fontId="35" fillId="2" borderId="3" xfId="1" applyFont="1" applyFill="1" applyBorder="1" applyAlignment="1">
      <alignment horizontal="right"/>
    </xf>
    <xf numFmtId="4" fontId="35" fillId="2" borderId="3" xfId="1" applyNumberFormat="1" applyFont="1" applyFill="1" applyBorder="1" applyAlignment="1">
      <alignment horizontal="right"/>
    </xf>
    <xf numFmtId="43" fontId="34" fillId="0" borderId="0" xfId="1" applyFont="1"/>
    <xf numFmtId="4" fontId="34" fillId="0" borderId="0" xfId="1" applyNumberFormat="1" applyFont="1" applyAlignment="1">
      <alignment horizontal="right"/>
    </xf>
    <xf numFmtId="4" fontId="33" fillId="4" borderId="3" xfId="1" applyNumberFormat="1" applyFont="1" applyFill="1" applyBorder="1" applyAlignment="1">
      <alignment horizontal="center" vertical="center" wrapText="1"/>
    </xf>
    <xf numFmtId="0" fontId="34" fillId="0" borderId="0" xfId="0" applyFont="1" applyAlignment="1">
      <alignment horizontal="center" vertical="center"/>
    </xf>
    <xf numFmtId="4" fontId="34" fillId="5" borderId="3" xfId="1" applyNumberFormat="1" applyFont="1" applyFill="1" applyBorder="1" applyAlignment="1">
      <alignment horizontal="right"/>
    </xf>
    <xf numFmtId="4" fontId="34" fillId="0" borderId="0" xfId="0" applyNumberFormat="1" applyFont="1"/>
    <xf numFmtId="43" fontId="34" fillId="0" borderId="3" xfId="1" applyFont="1" applyBorder="1"/>
    <xf numFmtId="0" fontId="39" fillId="2" borderId="3" xfId="0" quotePrefix="1" applyFont="1" applyFill="1" applyBorder="1" applyAlignment="1">
      <alignment horizontal="left" vertical="center" wrapText="1"/>
    </xf>
    <xf numFmtId="4" fontId="34" fillId="0" borderId="3" xfId="1" applyNumberFormat="1" applyFont="1" applyFill="1" applyBorder="1" applyAlignment="1">
      <alignment horizontal="right"/>
    </xf>
    <xf numFmtId="43" fontId="37" fillId="0" borderId="3" xfId="1" applyFont="1" applyBorder="1"/>
    <xf numFmtId="4" fontId="37" fillId="0" borderId="3" xfId="1" applyNumberFormat="1" applyFont="1" applyBorder="1"/>
    <xf numFmtId="43" fontId="35" fillId="2" borderId="0" xfId="1" applyFont="1" applyFill="1" applyBorder="1" applyAlignment="1">
      <alignment horizontal="right"/>
    </xf>
    <xf numFmtId="0" fontId="36" fillId="2" borderId="3" xfId="0" applyFont="1" applyFill="1" applyBorder="1" applyAlignment="1">
      <alignment horizontal="left" vertical="center"/>
    </xf>
    <xf numFmtId="0" fontId="36" fillId="2" borderId="3" xfId="0" applyFont="1" applyFill="1" applyBorder="1" applyAlignment="1">
      <alignment vertical="center" wrapText="1"/>
    </xf>
    <xf numFmtId="4" fontId="37" fillId="0" borderId="0" xfId="0" applyNumberFormat="1" applyFont="1"/>
    <xf numFmtId="4" fontId="41" fillId="2" borderId="3" xfId="1" applyNumberFormat="1" applyFont="1" applyFill="1" applyBorder="1" applyAlignment="1">
      <alignment horizontal="right"/>
    </xf>
    <xf numFmtId="4" fontId="41" fillId="0" borderId="3" xfId="1" applyNumberFormat="1" applyFont="1" applyBorder="1" applyAlignment="1">
      <alignment horizontal="right"/>
    </xf>
    <xf numFmtId="4" fontId="39" fillId="2" borderId="3" xfId="1" applyNumberFormat="1" applyFont="1" applyFill="1" applyBorder="1" applyAlignment="1">
      <alignment horizontal="right"/>
    </xf>
    <xf numFmtId="4" fontId="34" fillId="6" borderId="3" xfId="1" applyNumberFormat="1" applyFont="1" applyFill="1" applyBorder="1" applyAlignment="1">
      <alignment horizontal="right"/>
    </xf>
    <xf numFmtId="4" fontId="33" fillId="7" borderId="3" xfId="1" applyNumberFormat="1" applyFont="1" applyFill="1" applyBorder="1" applyAlignment="1">
      <alignment horizontal="center" vertical="center" wrapText="1"/>
    </xf>
    <xf numFmtId="4" fontId="34" fillId="0" borderId="0" xfId="0" applyNumberFormat="1" applyFont="1" applyAlignment="1">
      <alignment wrapText="1"/>
    </xf>
    <xf numFmtId="4" fontId="34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11" fillId="3" borderId="1" xfId="0" quotePrefix="1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vertical="center" wrapText="1"/>
    </xf>
    <xf numFmtId="0" fontId="16" fillId="2" borderId="0" xfId="0" applyFont="1" applyFill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6" fillId="0" borderId="1" xfId="0" quotePrefix="1" applyFont="1" applyBorder="1" applyAlignment="1">
      <alignment horizontal="center" wrapText="1"/>
    </xf>
    <xf numFmtId="0" fontId="6" fillId="0" borderId="2" xfId="0" quotePrefix="1" applyFont="1" applyBorder="1" applyAlignment="1">
      <alignment horizontal="center" wrapText="1"/>
    </xf>
    <xf numFmtId="0" fontId="6" fillId="0" borderId="4" xfId="0" quotePrefix="1" applyFont="1" applyBorder="1" applyAlignment="1">
      <alignment horizontal="center" wrapText="1"/>
    </xf>
    <xf numFmtId="0" fontId="14" fillId="0" borderId="3" xfId="0" quotePrefix="1" applyFont="1" applyBorder="1" applyAlignment="1">
      <alignment horizontal="center" wrapText="1"/>
    </xf>
    <xf numFmtId="0" fontId="14" fillId="0" borderId="1" xfId="0" quotePrefix="1" applyFont="1" applyBorder="1" applyAlignment="1">
      <alignment horizontal="center" wrapText="1"/>
    </xf>
    <xf numFmtId="0" fontId="11" fillId="0" borderId="1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center"/>
    </xf>
    <xf numFmtId="0" fontId="9" fillId="0" borderId="2" xfId="0" applyFont="1" applyBorder="1" applyAlignment="1">
      <alignment vertical="center"/>
    </xf>
    <xf numFmtId="0" fontId="11" fillId="0" borderId="0" xfId="0" applyFont="1" applyAlignment="1">
      <alignment horizontal="left" vertical="top" wrapText="1"/>
    </xf>
    <xf numFmtId="0" fontId="11" fillId="3" borderId="1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vertical="center"/>
    </xf>
    <xf numFmtId="0" fontId="17" fillId="2" borderId="5" xfId="0" applyFont="1" applyFill="1" applyBorder="1" applyAlignment="1">
      <alignment horizontal="left" wrapText="1"/>
    </xf>
    <xf numFmtId="0" fontId="33" fillId="0" borderId="0" xfId="0" applyFont="1" applyAlignment="1">
      <alignment horizontal="center" vertical="center" wrapText="1"/>
    </xf>
    <xf numFmtId="0" fontId="33" fillId="3" borderId="1" xfId="0" applyFont="1" applyFill="1" applyBorder="1" applyAlignment="1">
      <alignment horizontal="center" vertical="center" wrapText="1"/>
    </xf>
    <xf numFmtId="0" fontId="33" fillId="3" borderId="2" xfId="0" applyFont="1" applyFill="1" applyBorder="1" applyAlignment="1">
      <alignment horizontal="center" vertical="center" wrapText="1"/>
    </xf>
    <xf numFmtId="0" fontId="33" fillId="3" borderId="4" xfId="0" applyFont="1" applyFill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center" wrapText="1"/>
    </xf>
    <xf numFmtId="0" fontId="20" fillId="3" borderId="2" xfId="0" applyFont="1" applyFill="1" applyBorder="1" applyAlignment="1">
      <alignment horizontal="center" vertical="center" wrapText="1"/>
    </xf>
    <xf numFmtId="0" fontId="20" fillId="3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2" fillId="0" borderId="0" xfId="0" applyFont="1" applyAlignment="1">
      <alignment wrapText="1"/>
    </xf>
    <xf numFmtId="0" fontId="21" fillId="3" borderId="1" xfId="0" applyFont="1" applyFill="1" applyBorder="1" applyAlignment="1">
      <alignment horizontal="center" vertical="center" wrapText="1"/>
    </xf>
    <xf numFmtId="0" fontId="21" fillId="3" borderId="4" xfId="0" applyFont="1" applyFill="1" applyBorder="1" applyAlignment="1">
      <alignment horizontal="center" vertical="center" wrapText="1"/>
    </xf>
    <xf numFmtId="0" fontId="31" fillId="0" borderId="0" xfId="0" applyFont="1" applyAlignment="1">
      <alignment horizontal="center"/>
    </xf>
  </cellXfs>
  <cellStyles count="2">
    <cellStyle name="Normalno" xfId="0" builtinId="0"/>
    <cellStyle name="Zarez" xfId="1" builtinId="3"/>
  </cellStyles>
  <dxfs count="0"/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Q34"/>
  <sheetViews>
    <sheetView topLeftCell="B1" workbookViewId="0">
      <selection activeCell="I4" sqref="I4"/>
    </sheetView>
  </sheetViews>
  <sheetFormatPr defaultRowHeight="15" x14ac:dyDescent="0.25"/>
  <cols>
    <col min="6" max="6" width="11" customWidth="1"/>
    <col min="7" max="8" width="13.7109375" customWidth="1"/>
    <col min="9" max="10" width="13.5703125" customWidth="1"/>
    <col min="11" max="11" width="9.7109375" customWidth="1"/>
    <col min="12" max="12" width="10.85546875" customWidth="1"/>
  </cols>
  <sheetData>
    <row r="1" spans="2:12" ht="42" customHeight="1" x14ac:dyDescent="0.25">
      <c r="B1" s="150" t="s">
        <v>121</v>
      </c>
      <c r="C1" s="150"/>
      <c r="D1" s="150"/>
      <c r="E1" s="150"/>
      <c r="F1" s="150"/>
      <c r="G1" s="150"/>
      <c r="H1" s="150"/>
      <c r="I1" s="150"/>
      <c r="J1" s="150"/>
      <c r="K1" s="150"/>
      <c r="L1" s="150"/>
    </row>
    <row r="2" spans="2:12" ht="18" customHeight="1" x14ac:dyDescent="0.25">
      <c r="B2" s="24"/>
      <c r="C2" s="24"/>
      <c r="D2" s="24"/>
      <c r="E2" s="24"/>
      <c r="F2" s="24"/>
      <c r="G2" s="24"/>
      <c r="H2" s="24"/>
      <c r="I2" s="24"/>
      <c r="J2" s="24"/>
      <c r="K2" s="24"/>
      <c r="L2" s="25"/>
    </row>
    <row r="3" spans="2:12" ht="15.75" customHeight="1" x14ac:dyDescent="0.25">
      <c r="B3" s="151" t="s">
        <v>13</v>
      </c>
      <c r="C3" s="151"/>
      <c r="D3" s="151"/>
      <c r="E3" s="151"/>
      <c r="F3" s="151"/>
      <c r="G3" s="151"/>
      <c r="H3" s="151"/>
      <c r="I3" s="151"/>
      <c r="J3" s="151"/>
      <c r="K3" s="151"/>
      <c r="L3" s="151"/>
    </row>
    <row r="4" spans="2:12" ht="9" customHeight="1" x14ac:dyDescent="0.25">
      <c r="B4" s="137"/>
      <c r="C4" s="137"/>
      <c r="D4" s="137"/>
      <c r="E4" s="24"/>
      <c r="F4" s="24"/>
      <c r="G4" s="24"/>
      <c r="H4" s="24"/>
      <c r="I4" s="24"/>
      <c r="J4" s="26"/>
      <c r="K4" s="26"/>
      <c r="L4" s="25"/>
    </row>
    <row r="5" spans="2:12" ht="18" customHeight="1" x14ac:dyDescent="0.25">
      <c r="B5" s="151" t="s">
        <v>46</v>
      </c>
      <c r="C5" s="151"/>
      <c r="D5" s="151"/>
      <c r="E5" s="151"/>
      <c r="F5" s="151"/>
      <c r="G5" s="151"/>
      <c r="H5" s="151"/>
      <c r="I5" s="151"/>
      <c r="J5" s="151"/>
      <c r="K5" s="151"/>
      <c r="L5" s="151"/>
    </row>
    <row r="6" spans="2:12" ht="9" customHeight="1" x14ac:dyDescent="0.25">
      <c r="B6" s="27"/>
      <c r="C6" s="28"/>
      <c r="D6" s="28"/>
      <c r="E6" s="28"/>
      <c r="F6" s="28"/>
      <c r="G6" s="28"/>
      <c r="H6" s="28"/>
      <c r="I6" s="28"/>
      <c r="J6" s="28"/>
      <c r="K6" s="28"/>
      <c r="L6" s="25"/>
    </row>
    <row r="7" spans="2:12" x14ac:dyDescent="0.25">
      <c r="B7" s="159" t="s">
        <v>47</v>
      </c>
      <c r="C7" s="159"/>
      <c r="D7" s="159"/>
      <c r="E7" s="159"/>
      <c r="F7" s="159"/>
      <c r="G7" s="29"/>
      <c r="H7" s="29"/>
      <c r="I7" s="29"/>
      <c r="J7" s="29"/>
      <c r="K7" s="30"/>
      <c r="L7" s="25"/>
    </row>
    <row r="8" spans="2:12" ht="39.75" customHeight="1" x14ac:dyDescent="0.25">
      <c r="B8" s="141" t="s">
        <v>6</v>
      </c>
      <c r="C8" s="142"/>
      <c r="D8" s="142"/>
      <c r="E8" s="142"/>
      <c r="F8" s="143"/>
      <c r="G8" s="48" t="s">
        <v>117</v>
      </c>
      <c r="H8" s="48" t="s">
        <v>99</v>
      </c>
      <c r="I8" s="48" t="s">
        <v>118</v>
      </c>
      <c r="J8" s="77" t="s">
        <v>119</v>
      </c>
      <c r="K8" s="48" t="s">
        <v>100</v>
      </c>
      <c r="L8" s="48" t="s">
        <v>120</v>
      </c>
    </row>
    <row r="9" spans="2:12" s="15" customFormat="1" ht="11.25" x14ac:dyDescent="0.2">
      <c r="B9" s="144">
        <v>1</v>
      </c>
      <c r="C9" s="144"/>
      <c r="D9" s="144"/>
      <c r="E9" s="144"/>
      <c r="F9" s="145"/>
      <c r="G9" s="14">
        <v>2</v>
      </c>
      <c r="H9" s="13">
        <v>3</v>
      </c>
      <c r="I9" s="13">
        <v>4</v>
      </c>
      <c r="J9" s="13">
        <v>5</v>
      </c>
      <c r="K9" s="13">
        <v>6</v>
      </c>
      <c r="L9" s="13">
        <v>7</v>
      </c>
    </row>
    <row r="10" spans="2:12" x14ac:dyDescent="0.25">
      <c r="B10" s="157" t="s">
        <v>0</v>
      </c>
      <c r="C10" s="136"/>
      <c r="D10" s="136"/>
      <c r="E10" s="136"/>
      <c r="F10" s="158"/>
      <c r="G10" s="11">
        <f>G11+G12</f>
        <v>648400.93000000005</v>
      </c>
      <c r="H10" s="11">
        <f t="shared" ref="H10:L10" si="0">H11+H12</f>
        <v>566000</v>
      </c>
      <c r="I10" s="11">
        <f t="shared" si="0"/>
        <v>641133.18000000005</v>
      </c>
      <c r="J10" s="11">
        <f t="shared" si="0"/>
        <v>763783.67</v>
      </c>
      <c r="K10" s="11">
        <f t="shared" si="0"/>
        <v>888800</v>
      </c>
      <c r="L10" s="11">
        <f t="shared" si="0"/>
        <v>906300</v>
      </c>
    </row>
    <row r="11" spans="2:12" x14ac:dyDescent="0.25">
      <c r="B11" s="146" t="s">
        <v>39</v>
      </c>
      <c r="C11" s="147"/>
      <c r="D11" s="147"/>
      <c r="E11" s="147"/>
      <c r="F11" s="155"/>
      <c r="G11" s="10">
        <f>' Račun prihoda i rashoda'!G11</f>
        <v>648400.93000000005</v>
      </c>
      <c r="H11" s="10">
        <f>' Račun prihoda i rashoda'!H11</f>
        <v>566000</v>
      </c>
      <c r="I11" s="10">
        <f>' Račun prihoda i rashoda'!J11</f>
        <v>641133.18000000005</v>
      </c>
      <c r="J11" s="10">
        <f>' Račun prihoda i rashoda'!K11</f>
        <v>763783.67</v>
      </c>
      <c r="K11" s="10">
        <f>' Račun prihoda i rashoda'!P11</f>
        <v>888800</v>
      </c>
      <c r="L11" s="10">
        <f>' Račun prihoda i rashoda'!Q11</f>
        <v>906300</v>
      </c>
    </row>
    <row r="12" spans="2:12" x14ac:dyDescent="0.25">
      <c r="B12" s="154" t="s">
        <v>44</v>
      </c>
      <c r="C12" s="155"/>
      <c r="D12" s="155"/>
      <c r="E12" s="155"/>
      <c r="F12" s="155"/>
      <c r="G12" s="10"/>
      <c r="H12" s="10"/>
      <c r="I12" s="10"/>
      <c r="J12" s="10"/>
      <c r="K12" s="10"/>
      <c r="L12" s="10"/>
    </row>
    <row r="13" spans="2:12" x14ac:dyDescent="0.25">
      <c r="B13" s="12" t="s">
        <v>1</v>
      </c>
      <c r="C13" s="21"/>
      <c r="D13" s="21"/>
      <c r="E13" s="21"/>
      <c r="F13" s="21"/>
      <c r="G13" s="11">
        <f>G14+G15</f>
        <v>587864.50999999989</v>
      </c>
      <c r="H13" s="11">
        <f>H14+H15</f>
        <v>566000</v>
      </c>
      <c r="I13" s="11">
        <f>I14+I15</f>
        <v>360314.86</v>
      </c>
      <c r="J13" s="11">
        <f t="shared" ref="J13:L13" si="1">J14+J15</f>
        <v>763783.66666666663</v>
      </c>
      <c r="K13" s="11">
        <f t="shared" si="1"/>
        <v>888800</v>
      </c>
      <c r="L13" s="11">
        <f t="shared" si="1"/>
        <v>906300</v>
      </c>
    </row>
    <row r="14" spans="2:12" x14ac:dyDescent="0.25">
      <c r="B14" s="153" t="s">
        <v>40</v>
      </c>
      <c r="C14" s="147"/>
      <c r="D14" s="147"/>
      <c r="E14" s="147"/>
      <c r="F14" s="147"/>
      <c r="G14" s="10">
        <f>' Račun prihoda i rashoda'!G24</f>
        <v>579668.5199999999</v>
      </c>
      <c r="H14" s="10">
        <f>' Račun prihoda i rashoda'!H24</f>
        <v>562500</v>
      </c>
      <c r="I14" s="10">
        <f>' Račun prihoda i rashoda'!J24</f>
        <v>360314.86</v>
      </c>
      <c r="J14" s="10">
        <f>' Račun prihoda i rashoda'!K24</f>
        <v>721983.66666666663</v>
      </c>
      <c r="K14" s="10">
        <f>' Račun prihoda i rashoda'!P24</f>
        <v>885800</v>
      </c>
      <c r="L14" s="10">
        <f>' Račun prihoda i rashoda'!Q24</f>
        <v>903300</v>
      </c>
    </row>
    <row r="15" spans="2:12" x14ac:dyDescent="0.25">
      <c r="B15" s="154" t="s">
        <v>41</v>
      </c>
      <c r="C15" s="155"/>
      <c r="D15" s="155"/>
      <c r="E15" s="155"/>
      <c r="F15" s="155"/>
      <c r="G15" s="10">
        <f>' Račun prihoda i rashoda'!G102</f>
        <v>8195.99</v>
      </c>
      <c r="H15" s="10">
        <f>' Račun prihoda i rashoda'!H102</f>
        <v>3500</v>
      </c>
      <c r="I15" s="10">
        <f>' Račun prihoda i rashoda'!J102</f>
        <v>0</v>
      </c>
      <c r="J15" s="10">
        <f>' Račun prihoda i rashoda'!K102</f>
        <v>41800</v>
      </c>
      <c r="K15" s="10">
        <f>' Račun prihoda i rashoda'!P102</f>
        <v>3000</v>
      </c>
      <c r="L15" s="10">
        <f>' Račun prihoda i rashoda'!Q102</f>
        <v>3000</v>
      </c>
    </row>
    <row r="16" spans="2:12" x14ac:dyDescent="0.25">
      <c r="B16" s="135" t="s">
        <v>48</v>
      </c>
      <c r="C16" s="136"/>
      <c r="D16" s="136"/>
      <c r="E16" s="136"/>
      <c r="F16" s="136"/>
      <c r="G16" s="83">
        <f t="shared" ref="G16:L16" si="2">G10-G13</f>
        <v>60536.420000000158</v>
      </c>
      <c r="H16" s="83">
        <f t="shared" si="2"/>
        <v>0</v>
      </c>
      <c r="I16" s="83">
        <f t="shared" si="2"/>
        <v>280818.32000000007</v>
      </c>
      <c r="J16" s="83">
        <f t="shared" si="2"/>
        <v>3.3333334140479565E-3</v>
      </c>
      <c r="K16" s="83">
        <f t="shared" si="2"/>
        <v>0</v>
      </c>
      <c r="L16" s="83">
        <f t="shared" si="2"/>
        <v>0</v>
      </c>
    </row>
    <row r="17" spans="1:43" ht="18" x14ac:dyDescent="0.25">
      <c r="B17" s="24"/>
      <c r="C17" s="31"/>
      <c r="D17" s="31"/>
      <c r="E17" s="31"/>
      <c r="F17" s="31"/>
      <c r="G17" s="31"/>
      <c r="H17" s="31"/>
      <c r="I17" s="32"/>
      <c r="J17" s="32"/>
      <c r="K17" s="32"/>
      <c r="L17" s="32"/>
    </row>
    <row r="18" spans="1:43" ht="18" customHeight="1" x14ac:dyDescent="0.25">
      <c r="B18" s="159" t="s">
        <v>49</v>
      </c>
      <c r="C18" s="159"/>
      <c r="D18" s="159"/>
      <c r="E18" s="159"/>
      <c r="F18" s="159"/>
      <c r="G18" s="31"/>
      <c r="H18" s="31"/>
      <c r="I18" s="32"/>
      <c r="J18" s="32"/>
      <c r="K18" s="32"/>
      <c r="L18" s="32"/>
    </row>
    <row r="19" spans="1:43" ht="40.5" customHeight="1" x14ac:dyDescent="0.25">
      <c r="B19" s="141" t="s">
        <v>6</v>
      </c>
      <c r="C19" s="142"/>
      <c r="D19" s="142"/>
      <c r="E19" s="142"/>
      <c r="F19" s="143"/>
      <c r="G19" s="48" t="s">
        <v>117</v>
      </c>
      <c r="H19" s="48" t="s">
        <v>99</v>
      </c>
      <c r="I19" s="48" t="s">
        <v>118</v>
      </c>
      <c r="J19" s="77" t="s">
        <v>119</v>
      </c>
      <c r="K19" s="48" t="s">
        <v>100</v>
      </c>
      <c r="L19" s="48" t="s">
        <v>120</v>
      </c>
    </row>
    <row r="20" spans="1:43" s="15" customFormat="1" x14ac:dyDescent="0.25">
      <c r="B20" s="144">
        <v>1</v>
      </c>
      <c r="C20" s="144"/>
      <c r="D20" s="144"/>
      <c r="E20" s="144"/>
      <c r="F20" s="145"/>
      <c r="G20" s="14">
        <v>2</v>
      </c>
      <c r="H20" s="13">
        <v>3</v>
      </c>
      <c r="I20" s="13">
        <v>4</v>
      </c>
      <c r="J20" s="13">
        <v>5</v>
      </c>
      <c r="K20" s="13">
        <v>6</v>
      </c>
      <c r="L20" s="13">
        <v>7</v>
      </c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</row>
    <row r="21" spans="1:43" ht="24" customHeight="1" x14ac:dyDescent="0.25">
      <c r="A21" s="15"/>
      <c r="B21" s="146" t="s">
        <v>42</v>
      </c>
      <c r="C21" s="148"/>
      <c r="D21" s="148"/>
      <c r="E21" s="148"/>
      <c r="F21" s="149"/>
      <c r="G21" s="84">
        <v>0</v>
      </c>
      <c r="H21" s="84">
        <v>0</v>
      </c>
      <c r="I21" s="84">
        <v>0</v>
      </c>
      <c r="J21" s="84">
        <v>0</v>
      </c>
      <c r="K21" s="84">
        <v>0</v>
      </c>
      <c r="L21" s="84">
        <v>0</v>
      </c>
    </row>
    <row r="22" spans="1:43" ht="25.5" customHeight="1" x14ac:dyDescent="0.25">
      <c r="A22" s="15"/>
      <c r="B22" s="146" t="s">
        <v>43</v>
      </c>
      <c r="C22" s="147"/>
      <c r="D22" s="147"/>
      <c r="E22" s="147"/>
      <c r="F22" s="147"/>
      <c r="G22" s="84">
        <v>0</v>
      </c>
      <c r="H22" s="84">
        <v>0</v>
      </c>
      <c r="I22" s="84">
        <v>0</v>
      </c>
      <c r="J22" s="84">
        <v>0</v>
      </c>
      <c r="K22" s="84">
        <v>0</v>
      </c>
      <c r="L22" s="84">
        <v>0</v>
      </c>
    </row>
    <row r="23" spans="1:43" s="22" customFormat="1" ht="15" customHeight="1" x14ac:dyDescent="0.25">
      <c r="A23" s="15"/>
      <c r="B23" s="138" t="s">
        <v>45</v>
      </c>
      <c r="C23" s="139"/>
      <c r="D23" s="139"/>
      <c r="E23" s="139"/>
      <c r="F23" s="140"/>
      <c r="G23" s="11"/>
      <c r="H23" s="11"/>
      <c r="I23" s="11"/>
      <c r="J23" s="11"/>
      <c r="K23" s="84">
        <v>0</v>
      </c>
      <c r="L23" s="84">
        <v>0</v>
      </c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</row>
    <row r="24" spans="1:43" s="22" customFormat="1" ht="24" customHeight="1" x14ac:dyDescent="0.25">
      <c r="A24" s="15"/>
      <c r="B24" s="138" t="s">
        <v>50</v>
      </c>
      <c r="C24" s="139"/>
      <c r="D24" s="139"/>
      <c r="E24" s="139"/>
      <c r="F24" s="140"/>
      <c r="G24" s="11"/>
      <c r="H24" s="11"/>
      <c r="I24" s="11"/>
      <c r="J24" s="11"/>
      <c r="K24" s="84">
        <v>0</v>
      </c>
      <c r="L24" s="84">
        <v>0</v>
      </c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</row>
    <row r="25" spans="1:43" ht="27" customHeight="1" x14ac:dyDescent="0.25">
      <c r="A25" s="15"/>
      <c r="B25" s="135" t="s">
        <v>51</v>
      </c>
      <c r="C25" s="136"/>
      <c r="D25" s="136"/>
      <c r="E25" s="136"/>
      <c r="F25" s="136"/>
      <c r="G25" s="11"/>
      <c r="H25" s="11"/>
      <c r="I25" s="11"/>
      <c r="J25" s="11"/>
      <c r="K25" s="84">
        <v>0</v>
      </c>
      <c r="L25" s="84">
        <v>0</v>
      </c>
    </row>
    <row r="26" spans="1:43" ht="15.75" x14ac:dyDescent="0.25">
      <c r="B26" s="33"/>
      <c r="C26" s="34"/>
      <c r="D26" s="34"/>
      <c r="E26" s="34"/>
      <c r="F26" s="34"/>
      <c r="G26" s="35"/>
      <c r="H26" s="35"/>
      <c r="I26" s="35"/>
      <c r="J26" s="35"/>
      <c r="K26" s="35"/>
      <c r="L26" s="25"/>
    </row>
    <row r="27" spans="1:43" ht="15.75" x14ac:dyDescent="0.25">
      <c r="B27" s="7"/>
      <c r="C27" s="8"/>
      <c r="D27" s="8"/>
      <c r="E27" s="8"/>
      <c r="F27" s="8"/>
      <c r="G27" s="9"/>
      <c r="H27" s="9"/>
      <c r="I27" s="9"/>
      <c r="J27" s="9"/>
      <c r="K27" s="9"/>
    </row>
    <row r="28" spans="1:43" ht="42" customHeight="1" x14ac:dyDescent="0.25">
      <c r="B28" s="156"/>
      <c r="C28" s="156"/>
      <c r="D28" s="156"/>
      <c r="E28" s="156"/>
      <c r="F28" s="156"/>
      <c r="G28" s="156"/>
      <c r="H28" s="156"/>
      <c r="I28" s="156"/>
      <c r="J28" s="156"/>
      <c r="K28" s="156"/>
      <c r="L28" s="156"/>
    </row>
    <row r="29" spans="1:43" x14ac:dyDescent="0.25">
      <c r="B29" s="20"/>
      <c r="C29" s="20"/>
      <c r="D29" s="20"/>
      <c r="E29" s="20"/>
      <c r="F29" s="20"/>
      <c r="G29" s="20"/>
      <c r="H29" s="20"/>
      <c r="I29" s="20"/>
      <c r="J29" s="20"/>
      <c r="K29" s="20"/>
    </row>
    <row r="30" spans="1:43" ht="15" customHeight="1" x14ac:dyDescent="0.25">
      <c r="B30" s="156"/>
      <c r="C30" s="156"/>
      <c r="D30" s="156"/>
      <c r="E30" s="156"/>
      <c r="F30" s="156"/>
      <c r="G30" s="156"/>
      <c r="H30" s="156"/>
      <c r="I30" s="156"/>
      <c r="J30" s="156"/>
      <c r="K30" s="156"/>
      <c r="L30" s="156"/>
    </row>
    <row r="31" spans="1:43" ht="36.75" customHeight="1" x14ac:dyDescent="0.25">
      <c r="B31" s="156"/>
      <c r="C31" s="156"/>
      <c r="D31" s="156"/>
      <c r="E31" s="156"/>
      <c r="F31" s="156"/>
      <c r="G31" s="156"/>
      <c r="H31" s="156"/>
      <c r="I31" s="156"/>
      <c r="J31" s="156"/>
      <c r="K31" s="156"/>
      <c r="L31" s="156"/>
    </row>
    <row r="32" spans="1:43" x14ac:dyDescent="0.25">
      <c r="B32" s="152"/>
      <c r="C32" s="152"/>
      <c r="D32" s="152"/>
      <c r="E32" s="152"/>
      <c r="F32" s="152"/>
      <c r="G32" s="152"/>
      <c r="H32" s="152"/>
      <c r="I32" s="152"/>
      <c r="J32" s="152"/>
      <c r="K32" s="152"/>
    </row>
    <row r="33" spans="2:12" ht="15" customHeight="1" x14ac:dyDescent="0.25">
      <c r="B33" s="134"/>
      <c r="C33" s="134"/>
      <c r="D33" s="134"/>
      <c r="E33" s="134"/>
      <c r="F33" s="134"/>
      <c r="G33" s="134"/>
      <c r="H33" s="134"/>
      <c r="I33" s="134"/>
      <c r="J33" s="134"/>
      <c r="K33" s="134"/>
      <c r="L33" s="134"/>
    </row>
    <row r="34" spans="2:12" x14ac:dyDescent="0.25">
      <c r="B34" s="134"/>
      <c r="C34" s="134"/>
      <c r="D34" s="134"/>
      <c r="E34" s="134"/>
      <c r="F34" s="134"/>
      <c r="G34" s="134"/>
      <c r="H34" s="134"/>
      <c r="I34" s="134"/>
      <c r="J34" s="134"/>
      <c r="K34" s="134"/>
      <c r="L34" s="134"/>
    </row>
  </sheetData>
  <mergeCells count="26">
    <mergeCell ref="B1:L1"/>
    <mergeCell ref="B3:L3"/>
    <mergeCell ref="B5:L5"/>
    <mergeCell ref="B32:F32"/>
    <mergeCell ref="G32:K32"/>
    <mergeCell ref="B14:F14"/>
    <mergeCell ref="B15:F15"/>
    <mergeCell ref="B28:L28"/>
    <mergeCell ref="B30:L31"/>
    <mergeCell ref="B9:F9"/>
    <mergeCell ref="B10:F10"/>
    <mergeCell ref="B11:F11"/>
    <mergeCell ref="B7:F7"/>
    <mergeCell ref="B8:F8"/>
    <mergeCell ref="B12:F12"/>
    <mergeCell ref="B18:F18"/>
    <mergeCell ref="B33:L34"/>
    <mergeCell ref="B16:F16"/>
    <mergeCell ref="B25:F25"/>
    <mergeCell ref="B4:D4"/>
    <mergeCell ref="B24:F24"/>
    <mergeCell ref="B19:F19"/>
    <mergeCell ref="B20:F20"/>
    <mergeCell ref="B22:F22"/>
    <mergeCell ref="B23:F23"/>
    <mergeCell ref="B21:F21"/>
  </mergeCells>
  <pageMargins left="0.7" right="0.7" top="0.75" bottom="0.75" header="0.3" footer="0.3"/>
  <pageSetup paperSize="9" scale="6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T112"/>
  <sheetViews>
    <sheetView tabSelected="1" topLeftCell="D1" zoomScale="150" zoomScaleNormal="150" workbookViewId="0">
      <selection activeCell="B8" sqref="B8:F8"/>
    </sheetView>
  </sheetViews>
  <sheetFormatPr defaultColWidth="9.140625" defaultRowHeight="11.25" x14ac:dyDescent="0.2"/>
  <cols>
    <col min="1" max="1" width="9.140625" style="87"/>
    <col min="2" max="2" width="3.42578125" style="87" customWidth="1"/>
    <col min="3" max="3" width="4.140625" style="87" customWidth="1"/>
    <col min="4" max="4" width="5.42578125" style="87" bestFit="1" customWidth="1"/>
    <col min="5" max="5" width="7.140625" style="87" customWidth="1"/>
    <col min="6" max="6" width="44.7109375" style="87" customWidth="1"/>
    <col min="7" max="7" width="11.7109375" style="112" hidden="1" customWidth="1"/>
    <col min="8" max="9" width="12.140625" style="112" hidden="1" customWidth="1"/>
    <col min="10" max="10" width="12.28515625" style="112" hidden="1" customWidth="1"/>
    <col min="11" max="15" width="13.140625" style="113" customWidth="1"/>
    <col min="16" max="16" width="11.140625" style="91" customWidth="1"/>
    <col min="17" max="17" width="11.7109375" style="91" customWidth="1"/>
    <col min="18" max="20" width="9.140625" style="117"/>
    <col min="21" max="16384" width="9.140625" style="87"/>
  </cols>
  <sheetData>
    <row r="1" spans="2:20" ht="33.75" customHeight="1" x14ac:dyDescent="0.2">
      <c r="B1" s="160" t="s">
        <v>122</v>
      </c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</row>
    <row r="2" spans="2:20" ht="15.75" customHeight="1" x14ac:dyDescent="0.2">
      <c r="B2" s="160" t="s">
        <v>13</v>
      </c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0"/>
    </row>
    <row r="3" spans="2:20" ht="6" customHeight="1" x14ac:dyDescent="0.2">
      <c r="B3" s="86"/>
      <c r="C3" s="86"/>
      <c r="D3" s="86"/>
      <c r="E3" s="86"/>
      <c r="F3" s="86"/>
      <c r="G3" s="88"/>
      <c r="H3" s="88"/>
      <c r="I3" s="88"/>
      <c r="J3" s="88"/>
      <c r="K3" s="89"/>
      <c r="L3" s="89"/>
      <c r="M3" s="89"/>
      <c r="N3" s="89"/>
      <c r="O3" s="89"/>
      <c r="P3" s="90"/>
    </row>
    <row r="4" spans="2:20" ht="16.5" customHeight="1" x14ac:dyDescent="0.2">
      <c r="B4" s="160" t="s">
        <v>52</v>
      </c>
      <c r="C4" s="160"/>
      <c r="D4" s="160"/>
      <c r="E4" s="160"/>
      <c r="F4" s="160"/>
      <c r="G4" s="160"/>
      <c r="H4" s="160"/>
      <c r="I4" s="160"/>
      <c r="J4" s="160"/>
      <c r="K4" s="160"/>
      <c r="L4" s="160"/>
      <c r="M4" s="160"/>
      <c r="N4" s="160"/>
      <c r="O4" s="160"/>
      <c r="P4" s="160"/>
      <c r="Q4" s="160"/>
    </row>
    <row r="5" spans="2:20" ht="6" customHeight="1" x14ac:dyDescent="0.2">
      <c r="B5" s="86"/>
      <c r="C5" s="86"/>
      <c r="D5" s="86"/>
      <c r="E5" s="86"/>
      <c r="F5" s="86"/>
      <c r="G5" s="88"/>
      <c r="H5" s="88"/>
      <c r="I5" s="88"/>
      <c r="J5" s="88"/>
      <c r="K5" s="89"/>
      <c r="L5" s="89"/>
      <c r="M5" s="89"/>
      <c r="N5" s="89"/>
      <c r="O5" s="89"/>
      <c r="P5" s="90"/>
    </row>
    <row r="6" spans="2:20" ht="15.75" customHeight="1" x14ac:dyDescent="0.2">
      <c r="B6" s="160" t="s">
        <v>123</v>
      </c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</row>
    <row r="7" spans="2:20" ht="9.75" customHeight="1" x14ac:dyDescent="0.2">
      <c r="B7" s="86"/>
      <c r="C7" s="86"/>
      <c r="D7" s="86"/>
      <c r="E7" s="86"/>
      <c r="F7" s="86"/>
      <c r="G7" s="88"/>
      <c r="H7" s="88"/>
      <c r="I7" s="88"/>
      <c r="J7" s="88"/>
      <c r="K7" s="89"/>
      <c r="L7" s="89"/>
      <c r="M7" s="89"/>
      <c r="N7" s="89"/>
      <c r="O7" s="89"/>
      <c r="P7" s="89"/>
      <c r="Q7" s="89"/>
    </row>
    <row r="8" spans="2:20" s="94" customFormat="1" ht="21" x14ac:dyDescent="0.2">
      <c r="B8" s="161" t="s">
        <v>6</v>
      </c>
      <c r="C8" s="162"/>
      <c r="D8" s="162"/>
      <c r="E8" s="162"/>
      <c r="F8" s="163"/>
      <c r="G8" s="92" t="s">
        <v>117</v>
      </c>
      <c r="H8" s="92" t="s">
        <v>99</v>
      </c>
      <c r="I8" s="92" t="s">
        <v>118</v>
      </c>
      <c r="J8" s="92" t="s">
        <v>197</v>
      </c>
      <c r="K8" s="114" t="s">
        <v>119</v>
      </c>
      <c r="L8" s="114" t="s">
        <v>202</v>
      </c>
      <c r="M8" s="114" t="s">
        <v>203</v>
      </c>
      <c r="N8" s="131" t="s">
        <v>218</v>
      </c>
      <c r="O8" s="114" t="s">
        <v>221</v>
      </c>
      <c r="P8" s="93" t="s">
        <v>120</v>
      </c>
      <c r="Q8" s="93" t="s">
        <v>217</v>
      </c>
      <c r="R8" s="132"/>
      <c r="S8" s="132"/>
      <c r="T8" s="132"/>
    </row>
    <row r="9" spans="2:20" ht="16.5" customHeight="1" x14ac:dyDescent="0.2">
      <c r="B9" s="161">
        <v>1</v>
      </c>
      <c r="C9" s="162"/>
      <c r="D9" s="162"/>
      <c r="E9" s="162"/>
      <c r="F9" s="163"/>
      <c r="G9" s="95">
        <v>2</v>
      </c>
      <c r="H9" s="95">
        <v>3</v>
      </c>
      <c r="I9" s="95"/>
      <c r="J9" s="95">
        <v>4</v>
      </c>
      <c r="K9" s="93">
        <v>5</v>
      </c>
      <c r="L9" s="93"/>
      <c r="M9" s="93"/>
      <c r="N9" s="93"/>
      <c r="O9" s="93"/>
      <c r="P9" s="93"/>
      <c r="Q9" s="93"/>
    </row>
    <row r="10" spans="2:20" s="99" customFormat="1" ht="10.5" x14ac:dyDescent="0.15">
      <c r="B10" s="96"/>
      <c r="C10" s="96"/>
      <c r="D10" s="96"/>
      <c r="E10" s="96"/>
      <c r="F10" s="96" t="s">
        <v>18</v>
      </c>
      <c r="G10" s="97">
        <f>G11</f>
        <v>648400.93000000005</v>
      </c>
      <c r="H10" s="97">
        <v>566000</v>
      </c>
      <c r="I10" s="97">
        <f>I11</f>
        <v>648313.05000000005</v>
      </c>
      <c r="J10" s="97">
        <v>641133.10800000001</v>
      </c>
      <c r="K10" s="98">
        <f t="shared" ref="K10:Q10" si="0">K11</f>
        <v>763783.67</v>
      </c>
      <c r="L10" s="98">
        <f t="shared" si="0"/>
        <v>46343.33</v>
      </c>
      <c r="M10" s="98">
        <f>M11</f>
        <v>810127</v>
      </c>
      <c r="N10" s="98">
        <f>N11</f>
        <v>842682.38</v>
      </c>
      <c r="O10" s="98">
        <f>O11</f>
        <v>870800</v>
      </c>
      <c r="P10" s="98">
        <f t="shared" si="0"/>
        <v>888800</v>
      </c>
      <c r="Q10" s="98">
        <f t="shared" si="0"/>
        <v>906300</v>
      </c>
      <c r="R10" s="126"/>
      <c r="S10" s="126"/>
      <c r="T10" s="126"/>
    </row>
    <row r="11" spans="2:20" s="99" customFormat="1" ht="15.75" customHeight="1" x14ac:dyDescent="0.15">
      <c r="B11" s="96">
        <v>6</v>
      </c>
      <c r="C11" s="96"/>
      <c r="D11" s="96"/>
      <c r="E11" s="96"/>
      <c r="F11" s="96" t="s">
        <v>2</v>
      </c>
      <c r="G11" s="97">
        <f>G12+G16</f>
        <v>648400.93000000005</v>
      </c>
      <c r="H11" s="97">
        <v>566000</v>
      </c>
      <c r="I11" s="97">
        <f>I12+I16</f>
        <v>648313.05000000005</v>
      </c>
      <c r="J11" s="97">
        <v>641133.18000000005</v>
      </c>
      <c r="K11" s="98">
        <f>K12+K16</f>
        <v>763783.67</v>
      </c>
      <c r="L11" s="98">
        <f t="shared" ref="L11:M11" si="1">L12+L16</f>
        <v>46343.33</v>
      </c>
      <c r="M11" s="98">
        <f t="shared" si="1"/>
        <v>810127</v>
      </c>
      <c r="N11" s="98">
        <f t="shared" ref="N11" si="2">N12+N16</f>
        <v>842682.38</v>
      </c>
      <c r="O11" s="98">
        <f t="shared" ref="O11" si="3">O12+O16</f>
        <v>870800</v>
      </c>
      <c r="P11" s="98">
        <f t="shared" ref="P11:Q11" si="4">P12+P16</f>
        <v>888800</v>
      </c>
      <c r="Q11" s="98">
        <f t="shared" si="4"/>
        <v>906300</v>
      </c>
      <c r="R11" s="126"/>
      <c r="S11" s="126"/>
      <c r="T11" s="126"/>
    </row>
    <row r="12" spans="2:20" s="99" customFormat="1" ht="31.5" x14ac:dyDescent="0.15">
      <c r="B12" s="100"/>
      <c r="C12" s="100">
        <v>66</v>
      </c>
      <c r="D12" s="101"/>
      <c r="E12" s="101"/>
      <c r="F12" s="96" t="s">
        <v>59</v>
      </c>
      <c r="G12" s="102">
        <f>G13</f>
        <v>390715.46</v>
      </c>
      <c r="H12" s="102">
        <v>320000</v>
      </c>
      <c r="I12" s="102">
        <f>I13</f>
        <v>418138.8</v>
      </c>
      <c r="J12" s="102">
        <v>441684.82</v>
      </c>
      <c r="K12" s="103">
        <f t="shared" ref="K12:Q12" si="5">K13</f>
        <v>563783.67000000004</v>
      </c>
      <c r="L12" s="103">
        <f t="shared" si="5"/>
        <v>0</v>
      </c>
      <c r="M12" s="103">
        <f t="shared" si="5"/>
        <v>563783.67000000004</v>
      </c>
      <c r="N12" s="103">
        <f t="shared" si="5"/>
        <v>596339.05000000005</v>
      </c>
      <c r="O12" s="103">
        <f t="shared" si="5"/>
        <v>620800</v>
      </c>
      <c r="P12" s="103">
        <f t="shared" si="5"/>
        <v>651300</v>
      </c>
      <c r="Q12" s="103">
        <f t="shared" si="5"/>
        <v>681300</v>
      </c>
      <c r="R12" s="126"/>
      <c r="S12" s="126"/>
      <c r="T12" s="126"/>
    </row>
    <row r="13" spans="2:20" s="99" customFormat="1" x14ac:dyDescent="0.15">
      <c r="B13" s="100"/>
      <c r="C13" s="100"/>
      <c r="D13" s="101">
        <v>661</v>
      </c>
      <c r="E13" s="101"/>
      <c r="F13" s="96" t="s">
        <v>19</v>
      </c>
      <c r="G13" s="102">
        <v>390715.46</v>
      </c>
      <c r="H13" s="102">
        <v>320000</v>
      </c>
      <c r="I13" s="102">
        <f>I14+I15</f>
        <v>418138.8</v>
      </c>
      <c r="J13" s="102">
        <v>441684.82</v>
      </c>
      <c r="K13" s="103">
        <f t="shared" ref="K13:Q13" si="6">SUM(K14:K15)</f>
        <v>563783.67000000004</v>
      </c>
      <c r="L13" s="103">
        <f t="shared" ref="L13:M13" si="7">SUM(L14:L15)</f>
        <v>0</v>
      </c>
      <c r="M13" s="103">
        <f t="shared" si="7"/>
        <v>563783.67000000004</v>
      </c>
      <c r="N13" s="103">
        <f t="shared" ref="N13" si="8">SUM(N14:N15)</f>
        <v>596339.05000000005</v>
      </c>
      <c r="O13" s="103">
        <f t="shared" ref="O13" si="9">SUM(O14:O15)</f>
        <v>620800</v>
      </c>
      <c r="P13" s="103">
        <f t="shared" si="6"/>
        <v>651300</v>
      </c>
      <c r="Q13" s="103">
        <f t="shared" si="6"/>
        <v>681300</v>
      </c>
      <c r="R13" s="126"/>
      <c r="S13" s="126"/>
      <c r="T13" s="126"/>
    </row>
    <row r="14" spans="2:20" s="99" customFormat="1" x14ac:dyDescent="0.2">
      <c r="B14" s="100"/>
      <c r="C14" s="100"/>
      <c r="D14" s="101"/>
      <c r="E14" s="104">
        <v>66151</v>
      </c>
      <c r="F14" s="105" t="s">
        <v>102</v>
      </c>
      <c r="G14" s="106"/>
      <c r="H14" s="106">
        <v>220000</v>
      </c>
      <c r="I14" s="106">
        <v>273990</v>
      </c>
      <c r="J14" s="106"/>
      <c r="K14" s="107">
        <f>333350.07+19800</f>
        <v>353150.07</v>
      </c>
      <c r="L14" s="107"/>
      <c r="M14" s="107">
        <f>K14+L14</f>
        <v>353150.07</v>
      </c>
      <c r="N14" s="107">
        <v>495000</v>
      </c>
      <c r="O14" s="107">
        <v>515800</v>
      </c>
      <c r="P14" s="107">
        <v>546000</v>
      </c>
      <c r="Q14" s="107">
        <v>576000</v>
      </c>
      <c r="R14" s="126"/>
      <c r="S14" s="126"/>
      <c r="T14" s="126"/>
    </row>
    <row r="15" spans="2:20" x14ac:dyDescent="0.2">
      <c r="B15" s="104"/>
      <c r="C15" s="100"/>
      <c r="D15" s="108"/>
      <c r="E15" s="104">
        <v>66152</v>
      </c>
      <c r="F15" s="87" t="s">
        <v>103</v>
      </c>
      <c r="G15" s="106"/>
      <c r="H15" s="106">
        <v>100000</v>
      </c>
      <c r="I15" s="106">
        <f>143966.8+182</f>
        <v>144148.79999999999</v>
      </c>
      <c r="J15" s="106"/>
      <c r="K15" s="107">
        <f>175528*1.2</f>
        <v>210633.60000000001</v>
      </c>
      <c r="L15" s="107"/>
      <c r="M15" s="107">
        <f>K15+L15</f>
        <v>210633.60000000001</v>
      </c>
      <c r="N15" s="107">
        <f>95900+5439.05</f>
        <v>101339.05</v>
      </c>
      <c r="O15" s="107">
        <v>105000</v>
      </c>
      <c r="P15" s="107">
        <v>105300</v>
      </c>
      <c r="Q15" s="107">
        <v>105300</v>
      </c>
    </row>
    <row r="16" spans="2:20" s="99" customFormat="1" ht="21" x14ac:dyDescent="0.15">
      <c r="B16" s="100"/>
      <c r="C16" s="100">
        <v>67</v>
      </c>
      <c r="D16" s="101"/>
      <c r="E16" s="101"/>
      <c r="F16" s="96" t="s">
        <v>60</v>
      </c>
      <c r="G16" s="97">
        <f>G17</f>
        <v>257685.47</v>
      </c>
      <c r="H16" s="97">
        <v>246000</v>
      </c>
      <c r="I16" s="97">
        <f>I17</f>
        <v>230174.25</v>
      </c>
      <c r="J16" s="97">
        <v>199448.36</v>
      </c>
      <c r="K16" s="98">
        <f>K17</f>
        <v>200000</v>
      </c>
      <c r="L16" s="98">
        <f t="shared" ref="L16:O16" si="10">L17</f>
        <v>46343.33</v>
      </c>
      <c r="M16" s="98">
        <f t="shared" si="10"/>
        <v>246343.33000000002</v>
      </c>
      <c r="N16" s="98">
        <f t="shared" si="10"/>
        <v>246343.33</v>
      </c>
      <c r="O16" s="98">
        <f t="shared" si="10"/>
        <v>250000</v>
      </c>
      <c r="P16" s="98">
        <f t="shared" ref="P16:Q16" si="11">P17</f>
        <v>237500</v>
      </c>
      <c r="Q16" s="98">
        <f t="shared" si="11"/>
        <v>225000</v>
      </c>
      <c r="R16" s="126"/>
      <c r="S16" s="126"/>
      <c r="T16" s="126"/>
    </row>
    <row r="17" spans="2:20" s="99" customFormat="1" ht="21" x14ac:dyDescent="0.15">
      <c r="B17" s="100"/>
      <c r="C17" s="100"/>
      <c r="D17" s="101">
        <v>671</v>
      </c>
      <c r="E17" s="101"/>
      <c r="F17" s="96" t="s">
        <v>61</v>
      </c>
      <c r="G17" s="97">
        <f>SUM(G19)</f>
        <v>257685.47</v>
      </c>
      <c r="H17" s="97">
        <v>246000</v>
      </c>
      <c r="I17" s="97">
        <f>I19</f>
        <v>230174.25</v>
      </c>
      <c r="J17" s="97">
        <v>199448.36</v>
      </c>
      <c r="K17" s="98">
        <f>SUM(K18:K19)</f>
        <v>200000</v>
      </c>
      <c r="L17" s="98">
        <f t="shared" ref="L17:M17" si="12">SUM(L18:L19)</f>
        <v>46343.33</v>
      </c>
      <c r="M17" s="98">
        <f t="shared" si="12"/>
        <v>246343.33000000002</v>
      </c>
      <c r="N17" s="98">
        <f t="shared" ref="N17" si="13">SUM(N18:N19)</f>
        <v>246343.33</v>
      </c>
      <c r="O17" s="98">
        <f t="shared" ref="O17" si="14">SUM(O18:O19)</f>
        <v>250000</v>
      </c>
      <c r="P17" s="98">
        <f t="shared" ref="P17" si="15">SUM(P19)</f>
        <v>237500</v>
      </c>
      <c r="Q17" s="98">
        <f>Q18+Q19</f>
        <v>225000</v>
      </c>
      <c r="R17" s="126"/>
      <c r="S17" s="126"/>
      <c r="T17" s="126"/>
    </row>
    <row r="18" spans="2:20" x14ac:dyDescent="0.2">
      <c r="B18" s="104"/>
      <c r="C18" s="104"/>
      <c r="D18" s="108"/>
      <c r="E18" s="108">
        <v>6711</v>
      </c>
      <c r="F18" s="109" t="s">
        <v>135</v>
      </c>
      <c r="G18" s="110"/>
      <c r="H18" s="110"/>
      <c r="I18" s="110"/>
      <c r="J18" s="110"/>
      <c r="K18" s="111">
        <v>34000</v>
      </c>
      <c r="L18" s="111">
        <v>-34000</v>
      </c>
      <c r="M18" s="107">
        <f>K18+L18</f>
        <v>0</v>
      </c>
      <c r="N18" s="107"/>
      <c r="O18" s="107">
        <v>0</v>
      </c>
      <c r="P18" s="111"/>
      <c r="Q18" s="111"/>
    </row>
    <row r="19" spans="2:20" ht="22.5" x14ac:dyDescent="0.2">
      <c r="B19" s="104"/>
      <c r="C19" s="104"/>
      <c r="D19" s="108"/>
      <c r="E19" s="104">
        <v>6711</v>
      </c>
      <c r="F19" s="109" t="s">
        <v>62</v>
      </c>
      <c r="G19" s="110">
        <v>257685.47</v>
      </c>
      <c r="H19" s="110">
        <v>246000</v>
      </c>
      <c r="I19" s="110">
        <v>230174.25</v>
      </c>
      <c r="J19" s="110">
        <v>199448.36</v>
      </c>
      <c r="K19" s="107">
        <v>166000</v>
      </c>
      <c r="L19" s="107">
        <v>80343.33</v>
      </c>
      <c r="M19" s="116">
        <f>K19+L19</f>
        <v>246343.33000000002</v>
      </c>
      <c r="N19" s="116">
        <v>246343.33</v>
      </c>
      <c r="O19" s="116">
        <v>250000</v>
      </c>
      <c r="P19" s="116">
        <f>O19-(O19*5%)</f>
        <v>237500</v>
      </c>
      <c r="Q19" s="116">
        <f>O19-(O19*10%)</f>
        <v>225000</v>
      </c>
    </row>
    <row r="20" spans="2:20" ht="15.75" customHeight="1" x14ac:dyDescent="0.2"/>
    <row r="21" spans="2:20" s="115" customFormat="1" ht="21" x14ac:dyDescent="0.25">
      <c r="B21" s="161" t="s">
        <v>6</v>
      </c>
      <c r="C21" s="162"/>
      <c r="D21" s="162"/>
      <c r="E21" s="162"/>
      <c r="F21" s="163"/>
      <c r="G21" s="92" t="s">
        <v>117</v>
      </c>
      <c r="H21" s="92" t="s">
        <v>99</v>
      </c>
      <c r="I21" s="92" t="s">
        <v>118</v>
      </c>
      <c r="J21" s="92" t="s">
        <v>197</v>
      </c>
      <c r="K21" s="114" t="s">
        <v>119</v>
      </c>
      <c r="L21" s="114" t="s">
        <v>202</v>
      </c>
      <c r="M21" s="114" t="s">
        <v>203</v>
      </c>
      <c r="N21" s="131" t="s">
        <v>218</v>
      </c>
      <c r="O21" s="114" t="s">
        <v>221</v>
      </c>
      <c r="P21" s="93" t="s">
        <v>120</v>
      </c>
      <c r="Q21" s="93" t="s">
        <v>217</v>
      </c>
      <c r="R21" s="133"/>
      <c r="S21" s="133"/>
      <c r="T21" s="133"/>
    </row>
    <row r="22" spans="2:20" ht="12.75" customHeight="1" x14ac:dyDescent="0.2">
      <c r="B22" s="161">
        <v>1</v>
      </c>
      <c r="C22" s="162"/>
      <c r="D22" s="162"/>
      <c r="E22" s="162"/>
      <c r="F22" s="163"/>
      <c r="G22" s="95">
        <v>2</v>
      </c>
      <c r="H22" s="95">
        <v>4</v>
      </c>
      <c r="I22" s="95"/>
      <c r="J22" s="95">
        <v>5</v>
      </c>
      <c r="K22" s="93">
        <v>5</v>
      </c>
      <c r="L22" s="93"/>
      <c r="M22" s="93"/>
      <c r="N22" s="93"/>
      <c r="O22" s="93"/>
      <c r="P22" s="93">
        <v>6</v>
      </c>
      <c r="Q22" s="93">
        <v>7</v>
      </c>
    </row>
    <row r="23" spans="2:20" s="99" customFormat="1" ht="10.5" x14ac:dyDescent="0.15">
      <c r="B23" s="96"/>
      <c r="C23" s="96"/>
      <c r="D23" s="96"/>
      <c r="E23" s="96"/>
      <c r="F23" s="96" t="s">
        <v>7</v>
      </c>
      <c r="G23" s="97">
        <f>G24+G102</f>
        <v>587864.50999999989</v>
      </c>
      <c r="H23" s="97">
        <v>566000</v>
      </c>
      <c r="I23" s="97">
        <v>648313.05000000005</v>
      </c>
      <c r="J23" s="97">
        <v>648276.21</v>
      </c>
      <c r="K23" s="98">
        <f>K24+K102</f>
        <v>763783.66666666663</v>
      </c>
      <c r="L23" s="98">
        <f t="shared" ref="L23:M23" si="16">L24+L102</f>
        <v>46343.33</v>
      </c>
      <c r="M23" s="98">
        <f t="shared" si="16"/>
        <v>810126.9966666667</v>
      </c>
      <c r="N23" s="98">
        <f>N24+N102</f>
        <v>842682.38</v>
      </c>
      <c r="O23" s="98">
        <f t="shared" ref="O23" si="17">O24+O102</f>
        <v>870800</v>
      </c>
      <c r="P23" s="98">
        <f>P24+P102</f>
        <v>888800</v>
      </c>
      <c r="Q23" s="98">
        <f>Q24+Q102</f>
        <v>906300</v>
      </c>
      <c r="R23" s="126"/>
      <c r="S23" s="126"/>
      <c r="T23" s="126"/>
    </row>
    <row r="24" spans="2:20" s="99" customFormat="1" ht="10.5" x14ac:dyDescent="0.15">
      <c r="B24" s="96">
        <v>3</v>
      </c>
      <c r="C24" s="96"/>
      <c r="D24" s="96"/>
      <c r="E24" s="96"/>
      <c r="F24" s="96" t="s">
        <v>3</v>
      </c>
      <c r="G24" s="97">
        <f>G25+G40+G98</f>
        <v>579668.5199999999</v>
      </c>
      <c r="H24" s="97">
        <v>562500</v>
      </c>
      <c r="I24" s="97">
        <v>644281.05000000005</v>
      </c>
      <c r="J24" s="97">
        <v>360314.86</v>
      </c>
      <c r="K24" s="98">
        <f>K25+K40+K98</f>
        <v>721983.66666666663</v>
      </c>
      <c r="L24" s="98">
        <f t="shared" ref="L24:M24" si="18">L25+L40+L98</f>
        <v>85143.33</v>
      </c>
      <c r="M24" s="98">
        <f t="shared" si="18"/>
        <v>807126.9966666667</v>
      </c>
      <c r="N24" s="98">
        <f t="shared" ref="N24" si="19">N25+N40+N98</f>
        <v>839682.38</v>
      </c>
      <c r="O24" s="98">
        <f t="shared" ref="O24" si="20">O25+O40+O98</f>
        <v>867800</v>
      </c>
      <c r="P24" s="98">
        <f>P25+P40+P98</f>
        <v>885800</v>
      </c>
      <c r="Q24" s="98">
        <f>Q25+Q40+Q98</f>
        <v>903300</v>
      </c>
      <c r="R24" s="126"/>
      <c r="S24" s="126"/>
      <c r="T24" s="126"/>
    </row>
    <row r="25" spans="2:20" s="99" customFormat="1" ht="10.5" x14ac:dyDescent="0.15">
      <c r="B25" s="96"/>
      <c r="C25" s="96">
        <v>31</v>
      </c>
      <c r="D25" s="96"/>
      <c r="E25" s="96"/>
      <c r="F25" s="96" t="s">
        <v>4</v>
      </c>
      <c r="G25" s="97">
        <f>G26+G33+G38</f>
        <v>274430.18</v>
      </c>
      <c r="H25" s="97">
        <v>256000</v>
      </c>
      <c r="I25" s="97">
        <v>301418.25</v>
      </c>
      <c r="J25" s="97">
        <v>287961.34999999998</v>
      </c>
      <c r="K25" s="98">
        <f>K26+K33+K38</f>
        <v>363485.62</v>
      </c>
      <c r="L25" s="98">
        <f t="shared" ref="L25:M25" si="21">L26+L33+L38</f>
        <v>7942.38</v>
      </c>
      <c r="M25" s="98">
        <f t="shared" si="21"/>
        <v>371428</v>
      </c>
      <c r="N25" s="98">
        <f t="shared" ref="N25" si="22">N26+N33+N38</f>
        <v>418067.38</v>
      </c>
      <c r="O25" s="98">
        <f t="shared" ref="O25" si="23">O26+O33+O38</f>
        <v>445000</v>
      </c>
      <c r="P25" s="98">
        <f>P26+P33+P38</f>
        <v>462500</v>
      </c>
      <c r="Q25" s="98">
        <f>Q26+Q33+Q38</f>
        <v>470000</v>
      </c>
      <c r="R25" s="126"/>
      <c r="S25" s="126"/>
      <c r="T25" s="126"/>
    </row>
    <row r="26" spans="2:20" s="99" customFormat="1" ht="10.5" x14ac:dyDescent="0.15">
      <c r="B26" s="100"/>
      <c r="C26" s="100"/>
      <c r="D26" s="100">
        <v>311</v>
      </c>
      <c r="E26" s="100"/>
      <c r="F26" s="100" t="s">
        <v>21</v>
      </c>
      <c r="G26" s="97">
        <f t="shared" ref="G26" si="24">SUM(G27:G32)</f>
        <v>224745.11</v>
      </c>
      <c r="H26" s="97">
        <v>210000</v>
      </c>
      <c r="I26" s="97">
        <v>237925.53</v>
      </c>
      <c r="J26" s="97">
        <v>222143.98</v>
      </c>
      <c r="K26" s="98">
        <f>SUM(K27:K32)</f>
        <v>285233</v>
      </c>
      <c r="L26" s="98">
        <f t="shared" ref="L26:M26" si="25">SUM(L27:L32)</f>
        <v>0</v>
      </c>
      <c r="M26" s="98">
        <f t="shared" si="25"/>
        <v>285233</v>
      </c>
      <c r="N26" s="98">
        <f t="shared" ref="N26" si="26">SUM(N27:N32)</f>
        <v>334830</v>
      </c>
      <c r="O26" s="98">
        <f t="shared" ref="O26" si="27">SUM(O27:O32)</f>
        <v>345000</v>
      </c>
      <c r="P26" s="98">
        <f t="shared" ref="P26:Q26" si="28">SUM(P27:P32)</f>
        <v>362500</v>
      </c>
      <c r="Q26" s="98">
        <f t="shared" si="28"/>
        <v>370000</v>
      </c>
      <c r="R26" s="126"/>
      <c r="S26" s="126"/>
      <c r="T26" s="126"/>
    </row>
    <row r="27" spans="2:20" x14ac:dyDescent="0.2">
      <c r="B27" s="104"/>
      <c r="C27" s="104"/>
      <c r="D27" s="104"/>
      <c r="E27" s="104" t="s">
        <v>139</v>
      </c>
      <c r="F27" s="104" t="s">
        <v>110</v>
      </c>
      <c r="G27" s="110">
        <v>224745.11</v>
      </c>
      <c r="H27" s="110">
        <v>210000</v>
      </c>
      <c r="I27" s="110">
        <v>156463</v>
      </c>
      <c r="J27" s="110">
        <v>89106.32</v>
      </c>
      <c r="K27" s="107">
        <v>93500</v>
      </c>
      <c r="L27" s="107">
        <v>40903</v>
      </c>
      <c r="M27" s="107">
        <f t="shared" ref="M27:M32" si="29">K27+L27</f>
        <v>134403</v>
      </c>
      <c r="N27" s="107">
        <v>184000</v>
      </c>
      <c r="O27" s="107">
        <v>194000</v>
      </c>
      <c r="P27" s="107">
        <v>194000</v>
      </c>
      <c r="Q27" s="107">
        <v>214000</v>
      </c>
    </row>
    <row r="28" spans="2:20" x14ac:dyDescent="0.2">
      <c r="B28" s="104"/>
      <c r="C28" s="104"/>
      <c r="D28" s="104"/>
      <c r="E28" s="104" t="s">
        <v>139</v>
      </c>
      <c r="F28" s="104" t="s">
        <v>109</v>
      </c>
      <c r="G28" s="110"/>
      <c r="H28" s="110"/>
      <c r="I28" s="110">
        <v>20000</v>
      </c>
      <c r="J28" s="110">
        <v>72830.399999999994</v>
      </c>
      <c r="K28" s="127">
        <v>131715</v>
      </c>
      <c r="L28" s="107">
        <v>19115</v>
      </c>
      <c r="M28" s="116">
        <f t="shared" si="29"/>
        <v>150830</v>
      </c>
      <c r="N28" s="116">
        <v>150830</v>
      </c>
      <c r="O28" s="116">
        <v>151000</v>
      </c>
      <c r="P28" s="116">
        <v>168500</v>
      </c>
      <c r="Q28" s="116">
        <v>156000</v>
      </c>
    </row>
    <row r="29" spans="2:20" x14ac:dyDescent="0.2">
      <c r="B29" s="104"/>
      <c r="C29" s="104"/>
      <c r="D29" s="104"/>
      <c r="E29" s="104" t="s">
        <v>143</v>
      </c>
      <c r="F29" s="104" t="s">
        <v>111</v>
      </c>
      <c r="G29" s="110"/>
      <c r="H29" s="110"/>
      <c r="I29" s="110">
        <v>42587.53</v>
      </c>
      <c r="J29" s="110">
        <v>23131.5</v>
      </c>
      <c r="K29" s="128">
        <v>14115</v>
      </c>
      <c r="L29" s="107">
        <v>-14115</v>
      </c>
      <c r="M29" s="116">
        <f t="shared" si="29"/>
        <v>0</v>
      </c>
      <c r="N29" s="116"/>
      <c r="O29" s="116"/>
      <c r="P29" s="116"/>
      <c r="Q29" s="116"/>
    </row>
    <row r="30" spans="2:20" x14ac:dyDescent="0.2">
      <c r="B30" s="104"/>
      <c r="C30" s="104"/>
      <c r="D30" s="104"/>
      <c r="E30" s="104" t="s">
        <v>143</v>
      </c>
      <c r="F30" s="104" t="s">
        <v>112</v>
      </c>
      <c r="G30" s="110"/>
      <c r="H30" s="110"/>
      <c r="I30" s="110">
        <v>5000</v>
      </c>
      <c r="J30" s="110">
        <v>19530.87</v>
      </c>
      <c r="K30" s="107">
        <v>35903</v>
      </c>
      <c r="L30" s="107">
        <v>-35903</v>
      </c>
      <c r="M30" s="107">
        <f t="shared" si="29"/>
        <v>0</v>
      </c>
      <c r="N30" s="107"/>
      <c r="O30" s="107"/>
      <c r="P30" s="107"/>
      <c r="Q30" s="107"/>
    </row>
    <row r="31" spans="2:20" x14ac:dyDescent="0.2">
      <c r="B31" s="104"/>
      <c r="C31" s="104"/>
      <c r="D31" s="104"/>
      <c r="E31" s="104" t="s">
        <v>140</v>
      </c>
      <c r="F31" s="104" t="s">
        <v>113</v>
      </c>
      <c r="G31" s="110"/>
      <c r="H31" s="110"/>
      <c r="I31" s="110">
        <v>8875</v>
      </c>
      <c r="J31" s="110">
        <v>7646.07</v>
      </c>
      <c r="K31" s="107">
        <v>5000</v>
      </c>
      <c r="L31" s="107">
        <v>-5000</v>
      </c>
      <c r="M31" s="116">
        <f t="shared" si="29"/>
        <v>0</v>
      </c>
      <c r="N31" s="116">
        <v>0</v>
      </c>
      <c r="O31" s="116">
        <v>0</v>
      </c>
      <c r="P31" s="116">
        <v>0</v>
      </c>
      <c r="Q31" s="116">
        <v>0</v>
      </c>
    </row>
    <row r="32" spans="2:20" x14ac:dyDescent="0.2">
      <c r="B32" s="104"/>
      <c r="C32" s="104"/>
      <c r="D32" s="104"/>
      <c r="E32" s="104" t="s">
        <v>140</v>
      </c>
      <c r="F32" s="104" t="s">
        <v>114</v>
      </c>
      <c r="G32" s="110"/>
      <c r="H32" s="110"/>
      <c r="I32" s="110">
        <v>5000</v>
      </c>
      <c r="J32" s="110">
        <v>9898.82</v>
      </c>
      <c r="K32" s="107">
        <v>5000</v>
      </c>
      <c r="L32" s="107">
        <v>-5000</v>
      </c>
      <c r="M32" s="107">
        <f t="shared" si="29"/>
        <v>0</v>
      </c>
      <c r="N32" s="107"/>
      <c r="O32" s="107"/>
      <c r="P32" s="107"/>
      <c r="Q32" s="107"/>
    </row>
    <row r="33" spans="2:20" s="99" customFormat="1" ht="10.5" x14ac:dyDescent="0.15">
      <c r="B33" s="100"/>
      <c r="C33" s="100"/>
      <c r="D33" s="100">
        <v>312</v>
      </c>
      <c r="E33" s="100"/>
      <c r="F33" s="100" t="s">
        <v>53</v>
      </c>
      <c r="G33" s="97">
        <f t="shared" ref="G33" si="30">SUM(G35:G36)</f>
        <v>12620</v>
      </c>
      <c r="H33" s="97">
        <v>9000</v>
      </c>
      <c r="I33" s="97">
        <v>24235.919999999998</v>
      </c>
      <c r="J33" s="97">
        <v>29185.279999999999</v>
      </c>
      <c r="K33" s="98">
        <f>SUM(K34:K37)</f>
        <v>28057.620000000003</v>
      </c>
      <c r="L33" s="98">
        <f t="shared" ref="L33:Q33" si="31">SUM(L34:L37)</f>
        <v>7942.38</v>
      </c>
      <c r="M33" s="98">
        <f t="shared" si="31"/>
        <v>36000</v>
      </c>
      <c r="N33" s="98">
        <f t="shared" si="31"/>
        <v>40042.380000000005</v>
      </c>
      <c r="O33" s="98">
        <f t="shared" si="31"/>
        <v>43000</v>
      </c>
      <c r="P33" s="98">
        <f t="shared" si="31"/>
        <v>43000</v>
      </c>
      <c r="Q33" s="98">
        <f t="shared" si="31"/>
        <v>43000</v>
      </c>
      <c r="R33" s="126"/>
      <c r="S33" s="126"/>
      <c r="T33" s="126"/>
    </row>
    <row r="34" spans="2:20" s="99" customFormat="1" x14ac:dyDescent="0.2">
      <c r="B34" s="100"/>
      <c r="C34" s="100"/>
      <c r="D34" s="100"/>
      <c r="E34" s="104" t="s">
        <v>141</v>
      </c>
      <c r="F34" s="104" t="s">
        <v>198</v>
      </c>
      <c r="G34" s="110"/>
      <c r="H34" s="110"/>
      <c r="I34" s="110"/>
      <c r="J34" s="110">
        <v>6580.3</v>
      </c>
      <c r="K34" s="111">
        <v>2000</v>
      </c>
      <c r="L34" s="111">
        <v>2342.38</v>
      </c>
      <c r="M34" s="116">
        <f>K34+L34</f>
        <v>4342.38</v>
      </c>
      <c r="N34" s="116">
        <v>4342.38</v>
      </c>
      <c r="O34" s="116">
        <v>6900</v>
      </c>
      <c r="P34" s="116">
        <v>6900</v>
      </c>
      <c r="Q34" s="116">
        <v>6900</v>
      </c>
      <c r="R34" s="126"/>
      <c r="S34" s="126"/>
      <c r="T34" s="126"/>
    </row>
    <row r="35" spans="2:20" x14ac:dyDescent="0.2">
      <c r="B35" s="104"/>
      <c r="C35" s="104"/>
      <c r="D35" s="104"/>
      <c r="E35" s="104" t="s">
        <v>141</v>
      </c>
      <c r="F35" s="104" t="s">
        <v>53</v>
      </c>
      <c r="G35" s="110">
        <v>12620</v>
      </c>
      <c r="H35" s="110">
        <v>9000</v>
      </c>
      <c r="I35" s="110">
        <v>9900</v>
      </c>
      <c r="J35" s="110">
        <v>10961.65</v>
      </c>
      <c r="K35" s="107">
        <v>10057.620000000001</v>
      </c>
      <c r="L35" s="107"/>
      <c r="M35" s="107">
        <f>K35+L35</f>
        <v>10057.620000000001</v>
      </c>
      <c r="N35" s="107">
        <v>13800</v>
      </c>
      <c r="O35" s="107">
        <v>14200</v>
      </c>
      <c r="P35" s="107">
        <v>14200</v>
      </c>
      <c r="Q35" s="107">
        <v>14200</v>
      </c>
    </row>
    <row r="36" spans="2:20" x14ac:dyDescent="0.2">
      <c r="B36" s="104"/>
      <c r="C36" s="104"/>
      <c r="D36" s="104"/>
      <c r="E36" s="104" t="s">
        <v>142</v>
      </c>
      <c r="F36" s="104" t="s">
        <v>115</v>
      </c>
      <c r="G36" s="110"/>
      <c r="H36" s="110"/>
      <c r="I36" s="110">
        <v>14335.92</v>
      </c>
      <c r="J36" s="110">
        <v>10423.76</v>
      </c>
      <c r="K36" s="107">
        <v>10000</v>
      </c>
      <c r="L36" s="107">
        <v>5600</v>
      </c>
      <c r="M36" s="116">
        <f>K36+L36</f>
        <v>15600</v>
      </c>
      <c r="N36" s="116">
        <v>15600</v>
      </c>
      <c r="O36" s="116">
        <v>15600</v>
      </c>
      <c r="P36" s="116">
        <v>15600</v>
      </c>
      <c r="Q36" s="116">
        <v>15600</v>
      </c>
    </row>
    <row r="37" spans="2:20" x14ac:dyDescent="0.2">
      <c r="B37" s="104"/>
      <c r="C37" s="104"/>
      <c r="D37" s="104"/>
      <c r="E37" s="104" t="s">
        <v>142</v>
      </c>
      <c r="F37" s="104" t="s">
        <v>138</v>
      </c>
      <c r="G37" s="110"/>
      <c r="H37" s="110"/>
      <c r="I37" s="110"/>
      <c r="J37" s="110">
        <v>1219.57</v>
      </c>
      <c r="K37" s="107">
        <v>6000</v>
      </c>
      <c r="L37" s="107"/>
      <c r="M37" s="107">
        <f>K37+L37</f>
        <v>6000</v>
      </c>
      <c r="N37" s="107">
        <v>6300</v>
      </c>
      <c r="O37" s="107">
        <v>6300</v>
      </c>
      <c r="P37" s="107">
        <v>6300</v>
      </c>
      <c r="Q37" s="107">
        <v>6300</v>
      </c>
    </row>
    <row r="38" spans="2:20" s="99" customFormat="1" ht="10.5" x14ac:dyDescent="0.15">
      <c r="B38" s="100"/>
      <c r="C38" s="100"/>
      <c r="D38" s="100">
        <v>313</v>
      </c>
      <c r="E38" s="100"/>
      <c r="F38" s="100" t="s">
        <v>72</v>
      </c>
      <c r="G38" s="97">
        <f>G39</f>
        <v>37065.07</v>
      </c>
      <c r="H38" s="97">
        <v>37000</v>
      </c>
      <c r="I38" s="97">
        <v>39256.800000000003</v>
      </c>
      <c r="J38" s="97">
        <v>36632.089999999997</v>
      </c>
      <c r="K38" s="98">
        <f>K39</f>
        <v>50195</v>
      </c>
      <c r="L38" s="98">
        <f t="shared" ref="L38:O38" si="32">L39</f>
        <v>0</v>
      </c>
      <c r="M38" s="98">
        <f t="shared" si="32"/>
        <v>50195</v>
      </c>
      <c r="N38" s="98">
        <f t="shared" si="32"/>
        <v>43195</v>
      </c>
      <c r="O38" s="98">
        <f t="shared" si="32"/>
        <v>57000</v>
      </c>
      <c r="P38" s="98">
        <f t="shared" ref="P38:Q38" si="33">P39</f>
        <v>57000</v>
      </c>
      <c r="Q38" s="98">
        <f t="shared" si="33"/>
        <v>57000</v>
      </c>
      <c r="R38" s="126"/>
      <c r="S38" s="126"/>
      <c r="T38" s="126"/>
    </row>
    <row r="39" spans="2:20" x14ac:dyDescent="0.2">
      <c r="B39" s="104"/>
      <c r="C39" s="104"/>
      <c r="D39" s="104"/>
      <c r="E39" s="104" t="s">
        <v>144</v>
      </c>
      <c r="F39" s="104" t="s">
        <v>101</v>
      </c>
      <c r="G39" s="110">
        <v>37065.07</v>
      </c>
      <c r="H39" s="110">
        <v>37000</v>
      </c>
      <c r="I39" s="110">
        <v>39256.800000000003</v>
      </c>
      <c r="J39" s="118">
        <v>36632.089999999997</v>
      </c>
      <c r="K39" s="107">
        <v>50195</v>
      </c>
      <c r="L39" s="107"/>
      <c r="M39" s="107">
        <f>K39+L39</f>
        <v>50195</v>
      </c>
      <c r="N39" s="107">
        <v>43195</v>
      </c>
      <c r="O39" s="107">
        <v>57000</v>
      </c>
      <c r="P39" s="107">
        <v>57000</v>
      </c>
      <c r="Q39" s="107">
        <v>57000</v>
      </c>
    </row>
    <row r="40" spans="2:20" s="99" customFormat="1" x14ac:dyDescent="0.15">
      <c r="B40" s="100"/>
      <c r="C40" s="100">
        <v>32</v>
      </c>
      <c r="D40" s="101"/>
      <c r="E40" s="101"/>
      <c r="F40" s="100" t="s">
        <v>14</v>
      </c>
      <c r="G40" s="97">
        <f>G41+G48+G62+G88+G96</f>
        <v>300949.69999999995</v>
      </c>
      <c r="H40" s="97">
        <v>302900</v>
      </c>
      <c r="I40" s="97">
        <v>338902.8</v>
      </c>
      <c r="J40" s="97">
        <v>358314.86</v>
      </c>
      <c r="K40" s="98">
        <f>K41+K48+K62+K88+K96</f>
        <v>355731.38</v>
      </c>
      <c r="L40" s="98">
        <f t="shared" ref="L40:M40" si="34">L41+L48+L62+L88+L96</f>
        <v>77167.62</v>
      </c>
      <c r="M40" s="98">
        <f t="shared" si="34"/>
        <v>432899</v>
      </c>
      <c r="N40" s="98">
        <f t="shared" ref="N40" si="35">N41+N48+N62+N88+N96</f>
        <v>415615</v>
      </c>
      <c r="O40" s="98">
        <f t="shared" ref="O40" si="36">O41+O48+O62+O88+O96</f>
        <v>416700</v>
      </c>
      <c r="P40" s="98">
        <f>P41+P48+P62+P88+P96</f>
        <v>417200</v>
      </c>
      <c r="Q40" s="98">
        <f>Q41+Q48+Q62+Q88+Q96</f>
        <v>427200</v>
      </c>
      <c r="R40" s="126"/>
      <c r="S40" s="126"/>
      <c r="T40" s="126"/>
    </row>
    <row r="41" spans="2:20" s="99" customFormat="1" ht="10.5" x14ac:dyDescent="0.15">
      <c r="B41" s="100"/>
      <c r="C41" s="100"/>
      <c r="D41" s="100">
        <v>321</v>
      </c>
      <c r="E41" s="100"/>
      <c r="F41" s="100" t="s">
        <v>22</v>
      </c>
      <c r="G41" s="97">
        <f>SUM(G42:G47)</f>
        <v>8389.59</v>
      </c>
      <c r="H41" s="97">
        <v>12300</v>
      </c>
      <c r="I41" s="97">
        <v>7912.8</v>
      </c>
      <c r="J41" s="97">
        <v>14733.95</v>
      </c>
      <c r="K41" s="98">
        <f>SUM(K42:K47)</f>
        <v>12400</v>
      </c>
      <c r="L41" s="98">
        <f t="shared" ref="L41:M41" si="37">SUM(L42:L47)</f>
        <v>6000</v>
      </c>
      <c r="M41" s="98">
        <f t="shared" si="37"/>
        <v>18400</v>
      </c>
      <c r="N41" s="98">
        <f t="shared" ref="N41" si="38">SUM(N42:N47)</f>
        <v>23700</v>
      </c>
      <c r="O41" s="98">
        <f t="shared" ref="O41" si="39">SUM(O42:O47)</f>
        <v>24700</v>
      </c>
      <c r="P41" s="98">
        <f t="shared" ref="P41:Q41" si="40">SUM(P42:P47)</f>
        <v>24700</v>
      </c>
      <c r="Q41" s="98">
        <f t="shared" si="40"/>
        <v>24700</v>
      </c>
      <c r="R41" s="126"/>
      <c r="S41" s="126"/>
      <c r="T41" s="126"/>
    </row>
    <row r="42" spans="2:20" x14ac:dyDescent="0.2">
      <c r="B42" s="104"/>
      <c r="C42" s="100"/>
      <c r="D42" s="104"/>
      <c r="E42" s="104" t="s">
        <v>145</v>
      </c>
      <c r="F42" s="119" t="s">
        <v>23</v>
      </c>
      <c r="G42" s="110">
        <v>82.55</v>
      </c>
      <c r="H42" s="110">
        <v>1000</v>
      </c>
      <c r="I42" s="110"/>
      <c r="J42" s="110"/>
      <c r="K42" s="107">
        <v>0</v>
      </c>
      <c r="L42" s="107"/>
      <c r="M42" s="107">
        <f t="shared" ref="M42:M47" si="41">K42+L42</f>
        <v>0</v>
      </c>
      <c r="N42" s="107">
        <v>0</v>
      </c>
      <c r="O42" s="107">
        <v>0</v>
      </c>
      <c r="P42" s="107">
        <v>0</v>
      </c>
      <c r="Q42" s="107">
        <v>0</v>
      </c>
    </row>
    <row r="43" spans="2:20" x14ac:dyDescent="0.2">
      <c r="B43" s="104"/>
      <c r="C43" s="100"/>
      <c r="D43" s="104"/>
      <c r="E43" s="104" t="s">
        <v>188</v>
      </c>
      <c r="F43" s="119" t="s">
        <v>187</v>
      </c>
      <c r="G43" s="110"/>
      <c r="H43" s="110"/>
      <c r="I43" s="110"/>
      <c r="J43" s="110">
        <v>2297.69</v>
      </c>
      <c r="K43" s="107">
        <v>1200</v>
      </c>
      <c r="L43" s="107"/>
      <c r="M43" s="107">
        <f t="shared" si="41"/>
        <v>1200</v>
      </c>
      <c r="N43" s="107">
        <v>1200</v>
      </c>
      <c r="O43" s="107">
        <v>1200</v>
      </c>
      <c r="P43" s="107">
        <v>1200</v>
      </c>
      <c r="Q43" s="107">
        <v>1200</v>
      </c>
    </row>
    <row r="44" spans="2:20" x14ac:dyDescent="0.2">
      <c r="B44" s="104"/>
      <c r="C44" s="100"/>
      <c r="D44" s="104"/>
      <c r="E44" s="104" t="s">
        <v>146</v>
      </c>
      <c r="F44" s="119" t="s">
        <v>116</v>
      </c>
      <c r="G44" s="110">
        <v>7357.91</v>
      </c>
      <c r="H44" s="110">
        <v>6300</v>
      </c>
      <c r="I44" s="110">
        <v>7912.8</v>
      </c>
      <c r="J44" s="110">
        <v>3873.18</v>
      </c>
      <c r="K44" s="107">
        <v>1685</v>
      </c>
      <c r="L44" s="107">
        <v>6000</v>
      </c>
      <c r="M44" s="116">
        <f t="shared" si="41"/>
        <v>7685</v>
      </c>
      <c r="N44" s="116">
        <v>7685</v>
      </c>
      <c r="O44" s="116">
        <v>8500</v>
      </c>
      <c r="P44" s="116">
        <v>8500</v>
      </c>
      <c r="Q44" s="116">
        <v>8500</v>
      </c>
    </row>
    <row r="45" spans="2:20" x14ac:dyDescent="0.2">
      <c r="B45" s="104"/>
      <c r="C45" s="100"/>
      <c r="D45" s="104"/>
      <c r="E45" s="104" t="s">
        <v>146</v>
      </c>
      <c r="F45" s="119" t="s">
        <v>137</v>
      </c>
      <c r="G45" s="110"/>
      <c r="H45" s="110"/>
      <c r="I45" s="110"/>
      <c r="J45" s="110">
        <v>6290.08</v>
      </c>
      <c r="K45" s="107">
        <v>8015</v>
      </c>
      <c r="L45" s="107"/>
      <c r="M45" s="107">
        <f t="shared" si="41"/>
        <v>8015</v>
      </c>
      <c r="N45" s="107">
        <v>13315</v>
      </c>
      <c r="O45" s="107">
        <v>13500</v>
      </c>
      <c r="P45" s="107">
        <v>13500</v>
      </c>
      <c r="Q45" s="107">
        <v>13500</v>
      </c>
    </row>
    <row r="46" spans="2:20" x14ac:dyDescent="0.2">
      <c r="B46" s="104"/>
      <c r="C46" s="100"/>
      <c r="D46" s="108"/>
      <c r="E46" s="104" t="s">
        <v>147</v>
      </c>
      <c r="F46" s="104" t="s">
        <v>200</v>
      </c>
      <c r="G46" s="110">
        <v>103.89</v>
      </c>
      <c r="H46" s="110">
        <v>5000</v>
      </c>
      <c r="I46" s="110"/>
      <c r="J46" s="110">
        <v>2273</v>
      </c>
      <c r="K46" s="107">
        <v>1500</v>
      </c>
      <c r="L46" s="107"/>
      <c r="M46" s="107">
        <f t="shared" si="41"/>
        <v>1500</v>
      </c>
      <c r="N46" s="107">
        <v>1500</v>
      </c>
      <c r="O46" s="107">
        <v>1500</v>
      </c>
      <c r="P46" s="107">
        <v>1500</v>
      </c>
      <c r="Q46" s="107">
        <v>1500</v>
      </c>
    </row>
    <row r="47" spans="2:20" x14ac:dyDescent="0.2">
      <c r="B47" s="104"/>
      <c r="C47" s="100"/>
      <c r="D47" s="108"/>
      <c r="E47" s="104"/>
      <c r="F47" s="104" t="s">
        <v>129</v>
      </c>
      <c r="G47" s="110">
        <v>845.24</v>
      </c>
      <c r="H47" s="110"/>
      <c r="I47" s="110"/>
      <c r="J47" s="110"/>
      <c r="K47" s="107"/>
      <c r="L47" s="107"/>
      <c r="M47" s="107">
        <f t="shared" si="41"/>
        <v>0</v>
      </c>
      <c r="N47" s="107"/>
      <c r="O47" s="107"/>
      <c r="P47" s="107"/>
      <c r="Q47" s="107"/>
    </row>
    <row r="48" spans="2:20" s="99" customFormat="1" x14ac:dyDescent="0.15">
      <c r="B48" s="100"/>
      <c r="C48" s="100"/>
      <c r="D48" s="101">
        <v>322</v>
      </c>
      <c r="E48" s="100"/>
      <c r="F48" s="100" t="s">
        <v>63</v>
      </c>
      <c r="G48" s="97">
        <f>SUM(G49:G60)</f>
        <v>174946.69999999995</v>
      </c>
      <c r="H48" s="97">
        <v>193000</v>
      </c>
      <c r="I48" s="97">
        <v>224250</v>
      </c>
      <c r="J48" s="97">
        <v>191969.07</v>
      </c>
      <c r="K48" s="98">
        <f>SUM(K49:K61)</f>
        <v>231647.38</v>
      </c>
      <c r="L48" s="98">
        <f t="shared" ref="L48" si="42">SUM(L49:L61)</f>
        <v>-8832.380000000001</v>
      </c>
      <c r="M48" s="98">
        <f>SUM(M49:M61)</f>
        <v>222815</v>
      </c>
      <c r="N48" s="98">
        <f>SUM(N49:N61)</f>
        <v>222315</v>
      </c>
      <c r="O48" s="98">
        <f t="shared" ref="O48" si="43">SUM(O49:O61)</f>
        <v>222300</v>
      </c>
      <c r="P48" s="98">
        <f>SUM(P49:P61)</f>
        <v>252800</v>
      </c>
      <c r="Q48" s="98">
        <f>SUM(Q49:Q61)</f>
        <v>262800</v>
      </c>
      <c r="R48" s="126"/>
      <c r="S48" s="126"/>
      <c r="T48" s="126"/>
    </row>
    <row r="49" spans="2:20" x14ac:dyDescent="0.2">
      <c r="B49" s="104"/>
      <c r="C49" s="100"/>
      <c r="D49" s="108"/>
      <c r="E49" s="104" t="s">
        <v>148</v>
      </c>
      <c r="F49" s="104" t="s">
        <v>64</v>
      </c>
      <c r="G49" s="110">
        <v>10753.3</v>
      </c>
      <c r="H49" s="110">
        <v>1500</v>
      </c>
      <c r="I49" s="110">
        <v>1650</v>
      </c>
      <c r="J49" s="110">
        <v>164.83</v>
      </c>
      <c r="K49" s="120">
        <v>2815</v>
      </c>
      <c r="L49" s="120"/>
      <c r="M49" s="107">
        <f t="shared" ref="M49:M61" si="44">K49+L49</f>
        <v>2815</v>
      </c>
      <c r="N49" s="107">
        <v>2815</v>
      </c>
      <c r="O49" s="107">
        <v>2800</v>
      </c>
      <c r="P49" s="107">
        <v>2800</v>
      </c>
      <c r="Q49" s="107">
        <v>2800</v>
      </c>
    </row>
    <row r="50" spans="2:20" x14ac:dyDescent="0.2">
      <c r="B50" s="104"/>
      <c r="C50" s="100"/>
      <c r="D50" s="108"/>
      <c r="E50" s="104" t="s">
        <v>189</v>
      </c>
      <c r="F50" s="104" t="s">
        <v>191</v>
      </c>
      <c r="G50" s="110"/>
      <c r="H50" s="110"/>
      <c r="I50" s="110"/>
      <c r="J50" s="110">
        <v>9918.9699999999993</v>
      </c>
      <c r="K50" s="120">
        <v>4000</v>
      </c>
      <c r="L50" s="120"/>
      <c r="M50" s="107">
        <f t="shared" si="44"/>
        <v>4000</v>
      </c>
      <c r="N50" s="107">
        <v>4000</v>
      </c>
      <c r="O50" s="107">
        <v>4000</v>
      </c>
      <c r="P50" s="107">
        <v>4000</v>
      </c>
      <c r="Q50" s="107">
        <v>4000</v>
      </c>
    </row>
    <row r="51" spans="2:20" x14ac:dyDescent="0.2">
      <c r="B51" s="104"/>
      <c r="C51" s="100"/>
      <c r="D51" s="108"/>
      <c r="E51" s="104" t="s">
        <v>190</v>
      </c>
      <c r="F51" s="104" t="s">
        <v>207</v>
      </c>
      <c r="G51" s="110"/>
      <c r="H51" s="110"/>
      <c r="I51" s="110"/>
      <c r="J51" s="110">
        <v>5580</v>
      </c>
      <c r="K51" s="120">
        <v>80632.38</v>
      </c>
      <c r="L51" s="120">
        <v>-18132.38</v>
      </c>
      <c r="M51" s="107">
        <f t="shared" si="44"/>
        <v>62500</v>
      </c>
      <c r="N51" s="107">
        <v>0</v>
      </c>
      <c r="O51" s="107">
        <v>0</v>
      </c>
      <c r="P51" s="107">
        <v>0</v>
      </c>
      <c r="Q51" s="107">
        <v>0</v>
      </c>
    </row>
    <row r="52" spans="2:20" x14ac:dyDescent="0.2">
      <c r="B52" s="104"/>
      <c r="C52" s="100"/>
      <c r="D52" s="108"/>
      <c r="E52" s="104" t="s">
        <v>154</v>
      </c>
      <c r="F52" s="104" t="s">
        <v>208</v>
      </c>
      <c r="G52" s="110">
        <v>154599.07999999999</v>
      </c>
      <c r="H52" s="110">
        <v>120000</v>
      </c>
      <c r="I52" s="110">
        <v>140000</v>
      </c>
      <c r="J52" s="110">
        <v>52847.54</v>
      </c>
      <c r="K52" s="120">
        <v>69000</v>
      </c>
      <c r="L52" s="120">
        <v>18500</v>
      </c>
      <c r="M52" s="107">
        <f t="shared" si="44"/>
        <v>87500</v>
      </c>
      <c r="N52" s="107">
        <v>150000</v>
      </c>
      <c r="O52" s="107">
        <v>150000</v>
      </c>
      <c r="P52" s="107">
        <v>180500</v>
      </c>
      <c r="Q52" s="107">
        <v>190500</v>
      </c>
    </row>
    <row r="53" spans="2:20" x14ac:dyDescent="0.2">
      <c r="B53" s="104"/>
      <c r="C53" s="100"/>
      <c r="D53" s="108"/>
      <c r="E53" s="104" t="s">
        <v>149</v>
      </c>
      <c r="F53" s="104" t="s">
        <v>201</v>
      </c>
      <c r="G53" s="110"/>
      <c r="H53" s="110"/>
      <c r="I53" s="110">
        <v>70000</v>
      </c>
      <c r="J53" s="110">
        <v>17690.11</v>
      </c>
      <c r="K53" s="120">
        <v>30000</v>
      </c>
      <c r="L53" s="120">
        <v>-10000</v>
      </c>
      <c r="M53" s="107">
        <f t="shared" si="44"/>
        <v>20000</v>
      </c>
      <c r="N53" s="107">
        <v>20000</v>
      </c>
      <c r="O53" s="107">
        <v>20000</v>
      </c>
      <c r="P53" s="107">
        <v>20000</v>
      </c>
      <c r="Q53" s="107">
        <v>20000</v>
      </c>
    </row>
    <row r="54" spans="2:20" x14ac:dyDescent="0.2">
      <c r="B54" s="104"/>
      <c r="C54" s="100"/>
      <c r="D54" s="108"/>
      <c r="E54" s="104"/>
      <c r="F54" s="104" t="s">
        <v>204</v>
      </c>
      <c r="G54" s="110"/>
      <c r="H54" s="110"/>
      <c r="I54" s="110"/>
      <c r="J54" s="110"/>
      <c r="K54" s="120">
        <v>0</v>
      </c>
      <c r="L54" s="120">
        <v>11000</v>
      </c>
      <c r="M54" s="116">
        <f t="shared" si="44"/>
        <v>11000</v>
      </c>
      <c r="N54" s="116">
        <v>11000</v>
      </c>
      <c r="O54" s="116">
        <v>11000</v>
      </c>
      <c r="P54" s="116">
        <v>11000</v>
      </c>
      <c r="Q54" s="116">
        <v>11000</v>
      </c>
    </row>
    <row r="55" spans="2:20" x14ac:dyDescent="0.2">
      <c r="B55" s="104"/>
      <c r="C55" s="100"/>
      <c r="D55" s="108"/>
      <c r="E55" s="104"/>
      <c r="F55" s="104" t="s">
        <v>205</v>
      </c>
      <c r="G55" s="110"/>
      <c r="H55" s="110"/>
      <c r="I55" s="110"/>
      <c r="J55" s="110"/>
      <c r="K55" s="120"/>
      <c r="L55" s="120">
        <v>10000</v>
      </c>
      <c r="M55" s="107">
        <f t="shared" si="44"/>
        <v>10000</v>
      </c>
      <c r="N55" s="107">
        <v>10000</v>
      </c>
      <c r="O55" s="107">
        <v>10000</v>
      </c>
      <c r="P55" s="107">
        <v>10000</v>
      </c>
      <c r="Q55" s="107">
        <v>10000</v>
      </c>
    </row>
    <row r="56" spans="2:20" x14ac:dyDescent="0.2">
      <c r="B56" s="104"/>
      <c r="C56" s="100"/>
      <c r="D56" s="108"/>
      <c r="E56" s="104"/>
      <c r="F56" s="104" t="s">
        <v>206</v>
      </c>
      <c r="G56" s="110"/>
      <c r="H56" s="110"/>
      <c r="I56" s="110"/>
      <c r="J56" s="110"/>
      <c r="K56" s="120"/>
      <c r="L56" s="120">
        <v>2000</v>
      </c>
      <c r="M56" s="107">
        <f t="shared" si="44"/>
        <v>2000</v>
      </c>
      <c r="N56" s="107">
        <v>1500</v>
      </c>
      <c r="O56" s="107">
        <v>1500</v>
      </c>
      <c r="P56" s="107">
        <v>1500</v>
      </c>
      <c r="Q56" s="107">
        <v>1500</v>
      </c>
    </row>
    <row r="57" spans="2:20" x14ac:dyDescent="0.2">
      <c r="B57" s="104"/>
      <c r="C57" s="100"/>
      <c r="D57" s="108"/>
      <c r="E57" s="104" t="s">
        <v>150</v>
      </c>
      <c r="F57" s="104" t="s">
        <v>151</v>
      </c>
      <c r="G57" s="110">
        <v>374.27</v>
      </c>
      <c r="H57" s="106">
        <v>7000</v>
      </c>
      <c r="I57" s="106">
        <v>7700</v>
      </c>
      <c r="J57" s="106">
        <v>1409.57</v>
      </c>
      <c r="K57" s="120">
        <f>8400+15000+1500</f>
        <v>24900</v>
      </c>
      <c r="L57" s="120">
        <v>-16900</v>
      </c>
      <c r="M57" s="107">
        <f t="shared" si="44"/>
        <v>8000</v>
      </c>
      <c r="N57" s="107">
        <v>8000</v>
      </c>
      <c r="O57" s="107">
        <v>8000</v>
      </c>
      <c r="P57" s="107">
        <v>8000</v>
      </c>
      <c r="Q57" s="107">
        <v>8000</v>
      </c>
    </row>
    <row r="58" spans="2:20" x14ac:dyDescent="0.2">
      <c r="B58" s="104"/>
      <c r="C58" s="100"/>
      <c r="D58" s="108"/>
      <c r="E58" s="104"/>
      <c r="F58" s="104" t="s">
        <v>134</v>
      </c>
      <c r="G58" s="110"/>
      <c r="H58" s="106"/>
      <c r="I58" s="106"/>
      <c r="J58" s="106"/>
      <c r="K58" s="120"/>
      <c r="L58" s="120"/>
      <c r="M58" s="107">
        <f t="shared" si="44"/>
        <v>0</v>
      </c>
      <c r="N58" s="107">
        <v>0</v>
      </c>
      <c r="O58" s="107">
        <v>0</v>
      </c>
      <c r="P58" s="107">
        <v>0</v>
      </c>
      <c r="Q58" s="107">
        <v>0</v>
      </c>
    </row>
    <row r="59" spans="2:20" x14ac:dyDescent="0.2">
      <c r="B59" s="104"/>
      <c r="C59" s="100"/>
      <c r="D59" s="108"/>
      <c r="E59" s="104" t="s">
        <v>152</v>
      </c>
      <c r="F59" s="104" t="s">
        <v>104</v>
      </c>
      <c r="G59" s="110">
        <v>901.66</v>
      </c>
      <c r="H59" s="106">
        <v>500</v>
      </c>
      <c r="I59" s="106">
        <v>500</v>
      </c>
      <c r="J59" s="106">
        <v>121.66</v>
      </c>
      <c r="K59" s="120">
        <v>500</v>
      </c>
      <c r="L59" s="120">
        <v>4500</v>
      </c>
      <c r="M59" s="107">
        <f t="shared" si="44"/>
        <v>5000</v>
      </c>
      <c r="N59" s="107">
        <v>5000</v>
      </c>
      <c r="O59" s="107">
        <v>5000</v>
      </c>
      <c r="P59" s="107">
        <v>5000</v>
      </c>
      <c r="Q59" s="107">
        <v>5000</v>
      </c>
    </row>
    <row r="60" spans="2:20" x14ac:dyDescent="0.2">
      <c r="B60" s="104"/>
      <c r="C60" s="100"/>
      <c r="D60" s="108"/>
      <c r="E60" s="104" t="s">
        <v>153</v>
      </c>
      <c r="F60" s="104" t="s">
        <v>93</v>
      </c>
      <c r="G60" s="110">
        <v>8318.39</v>
      </c>
      <c r="H60" s="110">
        <v>4000</v>
      </c>
      <c r="I60" s="110">
        <v>4400</v>
      </c>
      <c r="J60" s="110">
        <v>5553.05</v>
      </c>
      <c r="K60" s="120">
        <v>19800</v>
      </c>
      <c r="L60" s="120">
        <v>-9800</v>
      </c>
      <c r="M60" s="107">
        <f t="shared" si="44"/>
        <v>10000</v>
      </c>
      <c r="N60" s="107">
        <v>10000</v>
      </c>
      <c r="O60" s="107">
        <v>10000</v>
      </c>
      <c r="P60" s="107">
        <v>10000</v>
      </c>
      <c r="Q60" s="107">
        <v>10000</v>
      </c>
    </row>
    <row r="61" spans="2:20" x14ac:dyDescent="0.2">
      <c r="B61" s="104"/>
      <c r="C61" s="104"/>
      <c r="D61" s="108"/>
      <c r="E61" s="104"/>
      <c r="F61" s="104"/>
      <c r="G61" s="110"/>
      <c r="H61" s="110"/>
      <c r="I61" s="110"/>
      <c r="J61" s="110"/>
      <c r="K61" s="107"/>
      <c r="L61" s="107"/>
      <c r="M61" s="107">
        <f t="shared" si="44"/>
        <v>0</v>
      </c>
      <c r="N61" s="107"/>
      <c r="O61" s="107"/>
      <c r="P61" s="107"/>
      <c r="Q61" s="107"/>
    </row>
    <row r="62" spans="2:20" s="99" customFormat="1" x14ac:dyDescent="0.15">
      <c r="B62" s="100"/>
      <c r="C62" s="100"/>
      <c r="D62" s="101">
        <v>323</v>
      </c>
      <c r="E62" s="100"/>
      <c r="F62" s="100" t="s">
        <v>65</v>
      </c>
      <c r="G62" s="97">
        <f>SUM(G63:G87)</f>
        <v>97812.069999999992</v>
      </c>
      <c r="H62" s="97">
        <v>93100</v>
      </c>
      <c r="I62" s="97">
        <v>101790</v>
      </c>
      <c r="J62" s="97" t="s">
        <v>196</v>
      </c>
      <c r="K62" s="98">
        <f>SUM(K63:K87)</f>
        <v>103384</v>
      </c>
      <c r="L62" s="98">
        <f>SUM(L63:L87)</f>
        <v>73700</v>
      </c>
      <c r="M62" s="98">
        <f>SUM(M63:M87)</f>
        <v>177084</v>
      </c>
      <c r="N62" s="98">
        <f>SUM(N63:N87)</f>
        <v>158400</v>
      </c>
      <c r="O62" s="98">
        <f t="shared" ref="O62" si="45">SUM(O63:O87)</f>
        <v>158500</v>
      </c>
      <c r="P62" s="98">
        <f>SUM(P63:P87)</f>
        <v>128500</v>
      </c>
      <c r="Q62" s="98">
        <f>SUM(Q63:Q87)</f>
        <v>128500</v>
      </c>
      <c r="R62" s="126"/>
      <c r="S62" s="126"/>
      <c r="T62" s="126"/>
    </row>
    <row r="63" spans="2:20" x14ac:dyDescent="0.2">
      <c r="B63" s="104"/>
      <c r="C63" s="100"/>
      <c r="D63" s="108"/>
      <c r="E63" s="104" t="s">
        <v>157</v>
      </c>
      <c r="F63" s="104" t="s">
        <v>55</v>
      </c>
      <c r="G63" s="110">
        <v>3407.94</v>
      </c>
      <c r="H63" s="106">
        <v>8000</v>
      </c>
      <c r="I63" s="106">
        <v>8800</v>
      </c>
      <c r="J63" s="106">
        <v>3694.14</v>
      </c>
      <c r="K63" s="107">
        <v>3600</v>
      </c>
      <c r="L63" s="107">
        <v>-1600</v>
      </c>
      <c r="M63" s="107">
        <f>K63+L63</f>
        <v>2000</v>
      </c>
      <c r="N63" s="107">
        <v>2000</v>
      </c>
      <c r="O63" s="107">
        <v>2000</v>
      </c>
      <c r="P63" s="107">
        <v>2000</v>
      </c>
      <c r="Q63" s="107">
        <v>2000</v>
      </c>
    </row>
    <row r="64" spans="2:20" x14ac:dyDescent="0.2">
      <c r="B64" s="104"/>
      <c r="C64" s="100"/>
      <c r="D64" s="108"/>
      <c r="E64" s="104" t="s">
        <v>194</v>
      </c>
      <c r="F64" s="104" t="s">
        <v>195</v>
      </c>
      <c r="G64" s="110"/>
      <c r="H64" s="106"/>
      <c r="I64" s="106"/>
      <c r="J64" s="106">
        <v>300</v>
      </c>
      <c r="K64" s="107"/>
      <c r="L64" s="107"/>
      <c r="M64" s="107">
        <f>K64+L64</f>
        <v>0</v>
      </c>
      <c r="N64" s="107"/>
      <c r="O64" s="107"/>
      <c r="P64" s="107"/>
      <c r="Q64" s="107"/>
    </row>
    <row r="65" spans="2:17" x14ac:dyDescent="0.2">
      <c r="B65" s="104"/>
      <c r="C65" s="100"/>
      <c r="D65" s="108"/>
      <c r="E65" s="104" t="s">
        <v>158</v>
      </c>
      <c r="F65" s="104" t="s">
        <v>159</v>
      </c>
      <c r="G65" s="110">
        <v>25152.47</v>
      </c>
      <c r="H65" s="106">
        <v>20000</v>
      </c>
      <c r="I65" s="106"/>
      <c r="J65" s="106">
        <v>4430.8</v>
      </c>
      <c r="K65" s="107">
        <v>2000</v>
      </c>
      <c r="L65" s="107"/>
      <c r="M65" s="107">
        <f>K65+L65</f>
        <v>2000</v>
      </c>
      <c r="N65" s="107">
        <v>7000</v>
      </c>
      <c r="O65" s="107">
        <v>7000</v>
      </c>
      <c r="P65" s="107">
        <v>7000</v>
      </c>
      <c r="Q65" s="107">
        <v>7000</v>
      </c>
    </row>
    <row r="66" spans="2:17" x14ac:dyDescent="0.2">
      <c r="B66" s="104"/>
      <c r="C66" s="100"/>
      <c r="D66" s="108"/>
      <c r="E66" s="104" t="s">
        <v>160</v>
      </c>
      <c r="F66" s="104" t="s">
        <v>199</v>
      </c>
      <c r="G66" s="110"/>
      <c r="H66" s="106"/>
      <c r="I66" s="106"/>
      <c r="J66" s="106"/>
      <c r="K66" s="107">
        <v>4000</v>
      </c>
      <c r="L66" s="107"/>
      <c r="M66" s="116">
        <f>K66+L66</f>
        <v>4000</v>
      </c>
      <c r="N66" s="116">
        <v>4000</v>
      </c>
      <c r="O66" s="116">
        <v>4000</v>
      </c>
      <c r="P66" s="116">
        <v>4000</v>
      </c>
      <c r="Q66" s="116">
        <v>4000</v>
      </c>
    </row>
    <row r="67" spans="2:17" x14ac:dyDescent="0.2">
      <c r="B67" s="104"/>
      <c r="C67" s="100"/>
      <c r="D67" s="108"/>
      <c r="E67" s="104" t="s">
        <v>160</v>
      </c>
      <c r="F67" s="104" t="s">
        <v>162</v>
      </c>
      <c r="G67" s="110"/>
      <c r="H67" s="106"/>
      <c r="I67" s="106">
        <v>22000</v>
      </c>
      <c r="J67" s="106">
        <v>26017.05</v>
      </c>
      <c r="K67" s="107">
        <v>13000</v>
      </c>
      <c r="L67" s="107"/>
      <c r="M67" s="107">
        <f>K67+L67</f>
        <v>13000</v>
      </c>
      <c r="N67" s="107">
        <v>5000</v>
      </c>
      <c r="O67" s="107">
        <v>5000</v>
      </c>
      <c r="P67" s="107">
        <v>5000</v>
      </c>
      <c r="Q67" s="107">
        <v>5000</v>
      </c>
    </row>
    <row r="68" spans="2:17" x14ac:dyDescent="0.2">
      <c r="B68" s="104"/>
      <c r="C68" s="100"/>
      <c r="D68" s="108"/>
      <c r="E68" s="104"/>
      <c r="F68" s="104" t="s">
        <v>219</v>
      </c>
      <c r="G68" s="110"/>
      <c r="H68" s="106"/>
      <c r="I68" s="106"/>
      <c r="J68" s="106"/>
      <c r="K68" s="107">
        <v>0</v>
      </c>
      <c r="L68" s="107">
        <v>0</v>
      </c>
      <c r="M68" s="107">
        <v>0</v>
      </c>
      <c r="N68" s="107">
        <v>4000</v>
      </c>
      <c r="O68" s="107">
        <v>4000</v>
      </c>
      <c r="P68" s="107">
        <v>4000</v>
      </c>
      <c r="Q68" s="107">
        <v>4000</v>
      </c>
    </row>
    <row r="69" spans="2:17" x14ac:dyDescent="0.2">
      <c r="B69" s="104"/>
      <c r="C69" s="100"/>
      <c r="D69" s="108"/>
      <c r="E69" s="104" t="s">
        <v>161</v>
      </c>
      <c r="F69" s="104" t="s">
        <v>163</v>
      </c>
      <c r="G69" s="110"/>
      <c r="H69" s="106"/>
      <c r="I69" s="106"/>
      <c r="J69" s="106">
        <v>6235.72</v>
      </c>
      <c r="K69" s="107">
        <v>6000</v>
      </c>
      <c r="L69" s="107"/>
      <c r="M69" s="107">
        <f t="shared" ref="M69:M83" si="46">K69+L69</f>
        <v>6000</v>
      </c>
      <c r="N69" s="107">
        <v>3000</v>
      </c>
      <c r="O69" s="107">
        <v>3000</v>
      </c>
      <c r="P69" s="107">
        <v>3000</v>
      </c>
      <c r="Q69" s="107">
        <v>3000</v>
      </c>
    </row>
    <row r="70" spans="2:17" ht="22.5" x14ac:dyDescent="0.2">
      <c r="B70" s="104"/>
      <c r="C70" s="100"/>
      <c r="D70" s="108"/>
      <c r="E70" s="104"/>
      <c r="F70" s="119" t="s">
        <v>215</v>
      </c>
      <c r="G70" s="110"/>
      <c r="H70" s="106"/>
      <c r="I70" s="106"/>
      <c r="J70" s="106"/>
      <c r="K70" s="107"/>
      <c r="L70" s="107">
        <v>30000</v>
      </c>
      <c r="M70" s="116">
        <f t="shared" si="46"/>
        <v>30000</v>
      </c>
      <c r="N70" s="116">
        <v>30000</v>
      </c>
      <c r="O70" s="116">
        <v>30000</v>
      </c>
      <c r="P70" s="116">
        <v>0</v>
      </c>
      <c r="Q70" s="116">
        <v>0</v>
      </c>
    </row>
    <row r="71" spans="2:17" x14ac:dyDescent="0.2">
      <c r="B71" s="104"/>
      <c r="C71" s="100"/>
      <c r="D71" s="108"/>
      <c r="E71" s="104" t="s">
        <v>164</v>
      </c>
      <c r="F71" s="104" t="s">
        <v>56</v>
      </c>
      <c r="G71" s="110">
        <v>9403.73</v>
      </c>
      <c r="H71" s="106">
        <v>15000</v>
      </c>
      <c r="I71" s="106">
        <v>16500</v>
      </c>
      <c r="J71" s="106">
        <v>15864.39</v>
      </c>
      <c r="K71" s="107">
        <v>19000</v>
      </c>
      <c r="L71" s="107">
        <v>-9000</v>
      </c>
      <c r="M71" s="107">
        <f t="shared" si="46"/>
        <v>10000</v>
      </c>
      <c r="N71" s="107">
        <v>2000</v>
      </c>
      <c r="O71" s="107">
        <v>2000</v>
      </c>
      <c r="P71" s="107">
        <v>2000</v>
      </c>
      <c r="Q71" s="107">
        <v>2000</v>
      </c>
    </row>
    <row r="72" spans="2:17" x14ac:dyDescent="0.2">
      <c r="B72" s="104"/>
      <c r="C72" s="100"/>
      <c r="D72" s="108"/>
      <c r="E72" s="104" t="s">
        <v>166</v>
      </c>
      <c r="F72" s="104" t="s">
        <v>167</v>
      </c>
      <c r="G72" s="110"/>
      <c r="H72" s="106"/>
      <c r="I72" s="106"/>
      <c r="J72" s="106">
        <v>2030.89</v>
      </c>
      <c r="K72" s="107">
        <v>2000</v>
      </c>
      <c r="L72" s="107">
        <v>2000</v>
      </c>
      <c r="M72" s="107">
        <f t="shared" si="46"/>
        <v>4000</v>
      </c>
      <c r="N72" s="107">
        <v>4000</v>
      </c>
      <c r="O72" s="107">
        <v>4000</v>
      </c>
      <c r="P72" s="107">
        <v>4000</v>
      </c>
      <c r="Q72" s="107">
        <v>4000</v>
      </c>
    </row>
    <row r="73" spans="2:17" x14ac:dyDescent="0.2">
      <c r="B73" s="104"/>
      <c r="C73" s="100"/>
      <c r="D73" s="108"/>
      <c r="E73" s="104" t="s">
        <v>168</v>
      </c>
      <c r="F73" s="104" t="s">
        <v>169</v>
      </c>
      <c r="G73" s="110"/>
      <c r="H73" s="106"/>
      <c r="I73" s="106">
        <v>530</v>
      </c>
      <c r="J73" s="106">
        <v>259.27</v>
      </c>
      <c r="K73" s="107">
        <v>500</v>
      </c>
      <c r="L73" s="107">
        <v>500</v>
      </c>
      <c r="M73" s="107">
        <f t="shared" si="46"/>
        <v>1000</v>
      </c>
      <c r="N73" s="107">
        <v>1000</v>
      </c>
      <c r="O73" s="107">
        <v>1000</v>
      </c>
      <c r="P73" s="107">
        <v>1000</v>
      </c>
      <c r="Q73" s="107">
        <v>1000</v>
      </c>
    </row>
    <row r="74" spans="2:17" x14ac:dyDescent="0.2">
      <c r="B74" s="104"/>
      <c r="C74" s="100"/>
      <c r="D74" s="108"/>
      <c r="E74" s="104" t="s">
        <v>171</v>
      </c>
      <c r="F74" s="104" t="s">
        <v>209</v>
      </c>
      <c r="G74" s="110"/>
      <c r="H74" s="106"/>
      <c r="I74" s="106"/>
      <c r="J74" s="106">
        <v>24904.54</v>
      </c>
      <c r="K74" s="129">
        <v>0</v>
      </c>
      <c r="L74" s="129">
        <v>17885.95</v>
      </c>
      <c r="M74" s="116">
        <f t="shared" si="46"/>
        <v>17885.95</v>
      </c>
      <c r="N74" s="116">
        <v>17885.95</v>
      </c>
      <c r="O74" s="116">
        <v>18000</v>
      </c>
      <c r="P74" s="116">
        <v>18000</v>
      </c>
      <c r="Q74" s="116">
        <v>18000</v>
      </c>
    </row>
    <row r="75" spans="2:17" x14ac:dyDescent="0.2">
      <c r="B75" s="104"/>
      <c r="C75" s="100"/>
      <c r="D75" s="108"/>
      <c r="E75" s="104" t="s">
        <v>171</v>
      </c>
      <c r="F75" s="104" t="s">
        <v>210</v>
      </c>
      <c r="G75" s="110"/>
      <c r="H75" s="106"/>
      <c r="I75" s="106"/>
      <c r="J75" s="106"/>
      <c r="K75" s="129">
        <v>8500</v>
      </c>
      <c r="L75" s="129">
        <v>12114.05</v>
      </c>
      <c r="M75" s="107">
        <f t="shared" si="46"/>
        <v>20614.05</v>
      </c>
      <c r="N75" s="107">
        <v>12614.05</v>
      </c>
      <c r="O75" s="107">
        <v>12600</v>
      </c>
      <c r="P75" s="107">
        <v>12600</v>
      </c>
      <c r="Q75" s="107">
        <v>12600</v>
      </c>
    </row>
    <row r="76" spans="2:17" x14ac:dyDescent="0.2">
      <c r="B76" s="104"/>
      <c r="C76" s="100"/>
      <c r="D76" s="108"/>
      <c r="E76" s="104" t="s">
        <v>172</v>
      </c>
      <c r="F76" s="104" t="s">
        <v>192</v>
      </c>
      <c r="G76" s="110">
        <v>26975.1</v>
      </c>
      <c r="H76" s="106">
        <v>20000</v>
      </c>
      <c r="I76" s="106">
        <v>22000</v>
      </c>
      <c r="J76" s="106">
        <v>2300.38</v>
      </c>
      <c r="K76" s="107">
        <v>2000</v>
      </c>
      <c r="L76" s="107"/>
      <c r="M76" s="107">
        <f t="shared" si="46"/>
        <v>2000</v>
      </c>
      <c r="N76" s="107">
        <v>2000</v>
      </c>
      <c r="O76" s="107">
        <v>2000</v>
      </c>
      <c r="P76" s="107">
        <v>2000</v>
      </c>
      <c r="Q76" s="107">
        <v>2000</v>
      </c>
    </row>
    <row r="77" spans="2:17" x14ac:dyDescent="0.2">
      <c r="B77" s="104"/>
      <c r="C77" s="100"/>
      <c r="D77" s="108"/>
      <c r="E77" s="104" t="s">
        <v>174</v>
      </c>
      <c r="F77" s="104" t="s">
        <v>73</v>
      </c>
      <c r="G77" s="110">
        <v>2256.3000000000002</v>
      </c>
      <c r="H77" s="106">
        <v>1000</v>
      </c>
      <c r="I77" s="106">
        <v>1100</v>
      </c>
      <c r="J77" s="106">
        <v>6610.47</v>
      </c>
      <c r="K77" s="107">
        <f>4263/9*12</f>
        <v>5684</v>
      </c>
      <c r="L77" s="107"/>
      <c r="M77" s="107">
        <f t="shared" si="46"/>
        <v>5684</v>
      </c>
      <c r="N77" s="107">
        <v>5000</v>
      </c>
      <c r="O77" s="107">
        <v>5000</v>
      </c>
      <c r="P77" s="107">
        <v>5000</v>
      </c>
      <c r="Q77" s="107">
        <v>5000</v>
      </c>
    </row>
    <row r="78" spans="2:17" x14ac:dyDescent="0.2">
      <c r="B78" s="104"/>
      <c r="C78" s="100"/>
      <c r="D78" s="108"/>
      <c r="E78" s="104"/>
      <c r="F78" s="104" t="s">
        <v>211</v>
      </c>
      <c r="G78" s="110"/>
      <c r="H78" s="106"/>
      <c r="I78" s="106"/>
      <c r="J78" s="106"/>
      <c r="K78" s="107">
        <v>0</v>
      </c>
      <c r="L78" s="107">
        <v>900</v>
      </c>
      <c r="M78" s="107">
        <f t="shared" si="46"/>
        <v>900</v>
      </c>
      <c r="N78" s="107">
        <v>900</v>
      </c>
      <c r="O78" s="107">
        <v>900</v>
      </c>
      <c r="P78" s="107">
        <v>900</v>
      </c>
      <c r="Q78" s="107">
        <v>900</v>
      </c>
    </row>
    <row r="79" spans="2:17" x14ac:dyDescent="0.2">
      <c r="B79" s="104"/>
      <c r="C79" s="100"/>
      <c r="D79" s="108"/>
      <c r="E79" s="104" t="s">
        <v>165</v>
      </c>
      <c r="F79" s="104" t="s">
        <v>74</v>
      </c>
      <c r="G79" s="110">
        <v>814.22</v>
      </c>
      <c r="H79" s="106">
        <v>500</v>
      </c>
      <c r="I79" s="106"/>
      <c r="J79" s="106">
        <v>1037.25</v>
      </c>
      <c r="K79" s="107">
        <v>900</v>
      </c>
      <c r="L79" s="107">
        <v>-900</v>
      </c>
      <c r="M79" s="107">
        <f t="shared" si="46"/>
        <v>0</v>
      </c>
      <c r="N79" s="107">
        <v>0</v>
      </c>
      <c r="O79" s="107">
        <v>0</v>
      </c>
      <c r="P79" s="107">
        <v>0</v>
      </c>
      <c r="Q79" s="107">
        <v>0</v>
      </c>
    </row>
    <row r="80" spans="2:17" x14ac:dyDescent="0.2">
      <c r="B80" s="104"/>
      <c r="C80" s="100"/>
      <c r="D80" s="108"/>
      <c r="E80" s="104"/>
      <c r="F80" s="104" t="s">
        <v>212</v>
      </c>
      <c r="G80" s="110"/>
      <c r="H80" s="106"/>
      <c r="I80" s="106"/>
      <c r="J80" s="106"/>
      <c r="K80" s="107">
        <v>0</v>
      </c>
      <c r="L80" s="107">
        <v>2000</v>
      </c>
      <c r="M80" s="107">
        <f t="shared" si="46"/>
        <v>2000</v>
      </c>
      <c r="N80" s="107">
        <v>2000</v>
      </c>
      <c r="O80" s="107">
        <v>2000</v>
      </c>
      <c r="P80" s="107">
        <v>2000</v>
      </c>
      <c r="Q80" s="107">
        <v>2000</v>
      </c>
    </row>
    <row r="81" spans="2:20" x14ac:dyDescent="0.2">
      <c r="B81" s="104"/>
      <c r="C81" s="100"/>
      <c r="D81" s="108"/>
      <c r="E81" s="104"/>
      <c r="F81" s="104" t="s">
        <v>213</v>
      </c>
      <c r="G81" s="110"/>
      <c r="H81" s="106"/>
      <c r="I81" s="106"/>
      <c r="J81" s="106"/>
      <c r="K81" s="107">
        <v>0</v>
      </c>
      <c r="L81" s="107">
        <v>1000</v>
      </c>
      <c r="M81" s="107">
        <f t="shared" si="46"/>
        <v>1000</v>
      </c>
      <c r="N81" s="107">
        <v>1000</v>
      </c>
      <c r="O81" s="107">
        <v>1000</v>
      </c>
      <c r="P81" s="107">
        <v>1000</v>
      </c>
      <c r="Q81" s="107">
        <v>1000</v>
      </c>
    </row>
    <row r="82" spans="2:20" x14ac:dyDescent="0.2">
      <c r="B82" s="104"/>
      <c r="C82" s="100"/>
      <c r="D82" s="108"/>
      <c r="E82" s="104" t="s">
        <v>176</v>
      </c>
      <c r="F82" s="104" t="s">
        <v>177</v>
      </c>
      <c r="G82" s="110"/>
      <c r="H82" s="106"/>
      <c r="I82" s="106"/>
      <c r="J82" s="106">
        <v>559.71</v>
      </c>
      <c r="K82" s="107">
        <v>1000</v>
      </c>
      <c r="L82" s="107"/>
      <c r="M82" s="107">
        <f t="shared" si="46"/>
        <v>1000</v>
      </c>
      <c r="N82" s="107">
        <v>1000</v>
      </c>
      <c r="O82" s="107">
        <v>1000</v>
      </c>
      <c r="P82" s="107">
        <v>1000</v>
      </c>
      <c r="Q82" s="107">
        <v>1000</v>
      </c>
    </row>
    <row r="83" spans="2:20" x14ac:dyDescent="0.2">
      <c r="B83" s="104"/>
      <c r="C83" s="100"/>
      <c r="D83" s="108"/>
      <c r="E83" s="104" t="s">
        <v>170</v>
      </c>
      <c r="F83" s="104" t="s">
        <v>178</v>
      </c>
      <c r="G83" s="110"/>
      <c r="H83" s="106"/>
      <c r="I83" s="106"/>
      <c r="J83" s="106">
        <v>27994.39</v>
      </c>
      <c r="K83" s="107">
        <v>19000</v>
      </c>
      <c r="L83" s="107"/>
      <c r="M83" s="107">
        <f t="shared" si="46"/>
        <v>19000</v>
      </c>
      <c r="N83" s="107">
        <v>14000</v>
      </c>
      <c r="O83" s="107">
        <v>14000</v>
      </c>
      <c r="P83" s="107">
        <v>14000</v>
      </c>
      <c r="Q83" s="107">
        <v>14000</v>
      </c>
    </row>
    <row r="84" spans="2:20" x14ac:dyDescent="0.2">
      <c r="B84" s="104"/>
      <c r="C84" s="100"/>
      <c r="D84" s="108"/>
      <c r="E84" s="104"/>
      <c r="F84" s="104" t="s">
        <v>216</v>
      </c>
      <c r="G84" s="110"/>
      <c r="H84" s="106"/>
      <c r="I84" s="106"/>
      <c r="J84" s="106"/>
      <c r="K84" s="107"/>
      <c r="L84" s="107">
        <v>5000</v>
      </c>
      <c r="M84" s="130">
        <v>5000</v>
      </c>
      <c r="N84" s="130">
        <v>5000</v>
      </c>
      <c r="O84" s="130">
        <v>5000</v>
      </c>
      <c r="P84" s="130">
        <v>5000</v>
      </c>
      <c r="Q84" s="130">
        <v>5000</v>
      </c>
    </row>
    <row r="85" spans="2:20" x14ac:dyDescent="0.2">
      <c r="B85" s="104"/>
      <c r="C85" s="100"/>
      <c r="D85" s="108"/>
      <c r="E85" s="104" t="s">
        <v>173</v>
      </c>
      <c r="F85" s="104" t="s">
        <v>66</v>
      </c>
      <c r="G85" s="110">
        <v>25621.64</v>
      </c>
      <c r="H85" s="110">
        <v>20000</v>
      </c>
      <c r="I85" s="110">
        <v>22000</v>
      </c>
      <c r="J85" s="110">
        <v>11291.25</v>
      </c>
      <c r="K85" s="107">
        <v>9200</v>
      </c>
      <c r="L85" s="107">
        <v>17800</v>
      </c>
      <c r="M85" s="107">
        <f>K85+L85</f>
        <v>27000</v>
      </c>
      <c r="N85" s="107">
        <v>28000</v>
      </c>
      <c r="O85" s="107">
        <v>28000</v>
      </c>
      <c r="P85" s="107">
        <v>28000</v>
      </c>
      <c r="Q85" s="107">
        <v>28000</v>
      </c>
    </row>
    <row r="86" spans="2:20" x14ac:dyDescent="0.2">
      <c r="B86" s="104"/>
      <c r="C86" s="100"/>
      <c r="D86" s="108"/>
      <c r="E86" s="104" t="s">
        <v>175</v>
      </c>
      <c r="F86" s="104" t="s">
        <v>75</v>
      </c>
      <c r="G86" s="110">
        <v>521.73</v>
      </c>
      <c r="H86" s="110">
        <v>600</v>
      </c>
      <c r="I86" s="110">
        <v>660</v>
      </c>
      <c r="J86" s="110">
        <v>4013.32</v>
      </c>
      <c r="K86" s="107">
        <v>5000</v>
      </c>
      <c r="L86" s="107">
        <v>-4000</v>
      </c>
      <c r="M86" s="107">
        <f>K86+L86</f>
        <v>1000</v>
      </c>
      <c r="N86" s="107">
        <v>2500</v>
      </c>
      <c r="O86" s="107">
        <v>2500</v>
      </c>
      <c r="P86" s="107">
        <v>2500</v>
      </c>
      <c r="Q86" s="107">
        <v>2500</v>
      </c>
    </row>
    <row r="87" spans="2:20" x14ac:dyDescent="0.2">
      <c r="B87" s="104"/>
      <c r="C87" s="100"/>
      <c r="D87" s="108"/>
      <c r="E87" s="104" t="s">
        <v>179</v>
      </c>
      <c r="F87" s="104" t="s">
        <v>57</v>
      </c>
      <c r="G87" s="110">
        <v>3658.94</v>
      </c>
      <c r="H87" s="106">
        <v>8000</v>
      </c>
      <c r="I87" s="106">
        <v>8200</v>
      </c>
      <c r="J87" s="106">
        <v>1760.66</v>
      </c>
      <c r="K87" s="107">
        <v>2000</v>
      </c>
      <c r="L87" s="107"/>
      <c r="M87" s="107">
        <f>K87+L87</f>
        <v>2000</v>
      </c>
      <c r="N87" s="107">
        <v>4500</v>
      </c>
      <c r="O87" s="107">
        <v>4500</v>
      </c>
      <c r="P87" s="107">
        <v>4500</v>
      </c>
      <c r="Q87" s="107">
        <v>4500</v>
      </c>
    </row>
    <row r="88" spans="2:20" s="99" customFormat="1" x14ac:dyDescent="0.15">
      <c r="B88" s="100"/>
      <c r="C88" s="100"/>
      <c r="D88" s="101">
        <v>329</v>
      </c>
      <c r="E88" s="100"/>
      <c r="F88" s="100" t="s">
        <v>67</v>
      </c>
      <c r="G88" s="97">
        <f>SUM(G89:G95)</f>
        <v>19801.34</v>
      </c>
      <c r="H88" s="97">
        <v>4500</v>
      </c>
      <c r="I88" s="97">
        <v>4950</v>
      </c>
      <c r="J88" s="97">
        <v>10147.370000000001</v>
      </c>
      <c r="K88" s="98">
        <f t="shared" ref="K88:Q88" si="47">SUM(K89:K95)</f>
        <v>8300</v>
      </c>
      <c r="L88" s="98">
        <f t="shared" si="47"/>
        <v>6300</v>
      </c>
      <c r="M88" s="98">
        <f>SUM(M89:M95)</f>
        <v>14600</v>
      </c>
      <c r="N88" s="98">
        <f t="shared" si="47"/>
        <v>11200</v>
      </c>
      <c r="O88" s="98">
        <f t="shared" si="47"/>
        <v>11200</v>
      </c>
      <c r="P88" s="98">
        <f t="shared" si="47"/>
        <v>11200</v>
      </c>
      <c r="Q88" s="98">
        <f t="shared" si="47"/>
        <v>11200</v>
      </c>
      <c r="R88" s="126"/>
      <c r="S88" s="126"/>
      <c r="T88" s="126"/>
    </row>
    <row r="89" spans="2:20" x14ac:dyDescent="0.2">
      <c r="B89" s="104"/>
      <c r="C89" s="100"/>
      <c r="D89" s="108"/>
      <c r="E89" s="104" t="s">
        <v>180</v>
      </c>
      <c r="F89" s="104" t="s">
        <v>220</v>
      </c>
      <c r="G89" s="110">
        <v>3257.93</v>
      </c>
      <c r="H89" s="110">
        <v>1000</v>
      </c>
      <c r="I89" s="110">
        <v>1100</v>
      </c>
      <c r="J89" s="110">
        <v>256</v>
      </c>
      <c r="K89" s="107">
        <v>1800</v>
      </c>
      <c r="L89" s="107">
        <v>200</v>
      </c>
      <c r="M89" s="107">
        <f t="shared" ref="M89:M97" si="48">K89+L89</f>
        <v>2000</v>
      </c>
      <c r="N89" s="107">
        <v>1600</v>
      </c>
      <c r="O89" s="107">
        <v>1600</v>
      </c>
      <c r="P89" s="107">
        <v>1600</v>
      </c>
      <c r="Q89" s="107">
        <v>1600</v>
      </c>
    </row>
    <row r="90" spans="2:20" x14ac:dyDescent="0.2">
      <c r="B90" s="104"/>
      <c r="C90" s="100"/>
      <c r="D90" s="108"/>
      <c r="E90" s="104"/>
      <c r="F90" s="104" t="s">
        <v>214</v>
      </c>
      <c r="G90" s="110"/>
      <c r="H90" s="110"/>
      <c r="I90" s="110"/>
      <c r="J90" s="110"/>
      <c r="K90" s="107"/>
      <c r="L90" s="107">
        <v>2000</v>
      </c>
      <c r="M90" s="107">
        <f t="shared" si="48"/>
        <v>2000</v>
      </c>
      <c r="N90" s="107">
        <v>1500</v>
      </c>
      <c r="O90" s="107">
        <v>1500</v>
      </c>
      <c r="P90" s="107">
        <v>1500</v>
      </c>
      <c r="Q90" s="107">
        <v>1500</v>
      </c>
    </row>
    <row r="91" spans="2:20" x14ac:dyDescent="0.2">
      <c r="B91" s="104"/>
      <c r="C91" s="100"/>
      <c r="D91" s="108"/>
      <c r="E91" s="104" t="s">
        <v>181</v>
      </c>
      <c r="F91" s="104" t="s">
        <v>94</v>
      </c>
      <c r="G91" s="110">
        <v>539.52</v>
      </c>
      <c r="H91" s="106">
        <v>500</v>
      </c>
      <c r="I91" s="106">
        <v>550</v>
      </c>
      <c r="J91" s="106">
        <v>1735.34</v>
      </c>
      <c r="K91" s="107">
        <v>1200</v>
      </c>
      <c r="L91" s="107">
        <v>1800</v>
      </c>
      <c r="M91" s="107">
        <f t="shared" si="48"/>
        <v>3000</v>
      </c>
      <c r="N91" s="107">
        <v>3000</v>
      </c>
      <c r="O91" s="107">
        <v>3000</v>
      </c>
      <c r="P91" s="107">
        <v>3000</v>
      </c>
      <c r="Q91" s="107">
        <v>3000</v>
      </c>
    </row>
    <row r="92" spans="2:20" x14ac:dyDescent="0.2">
      <c r="B92" s="104"/>
      <c r="C92" s="100"/>
      <c r="D92" s="108"/>
      <c r="E92" s="104" t="s">
        <v>182</v>
      </c>
      <c r="F92" s="104" t="s">
        <v>130</v>
      </c>
      <c r="G92" s="110">
        <v>2897.42</v>
      </c>
      <c r="H92" s="106"/>
      <c r="I92" s="106"/>
      <c r="J92" s="106">
        <v>3542.25</v>
      </c>
      <c r="K92" s="107">
        <v>4500</v>
      </c>
      <c r="L92" s="107">
        <v>0</v>
      </c>
      <c r="M92" s="107">
        <f t="shared" si="48"/>
        <v>4500</v>
      </c>
      <c r="N92" s="107">
        <v>1500</v>
      </c>
      <c r="O92" s="107">
        <v>1500</v>
      </c>
      <c r="P92" s="107">
        <v>1500</v>
      </c>
      <c r="Q92" s="107">
        <v>1500</v>
      </c>
    </row>
    <row r="93" spans="2:20" x14ac:dyDescent="0.2">
      <c r="B93" s="104"/>
      <c r="C93" s="100"/>
      <c r="D93" s="108"/>
      <c r="E93" s="104">
        <v>3295</v>
      </c>
      <c r="F93" s="104" t="s">
        <v>131</v>
      </c>
      <c r="G93" s="110">
        <v>1141.3900000000001</v>
      </c>
      <c r="H93" s="106"/>
      <c r="I93" s="106"/>
      <c r="J93" s="106"/>
      <c r="K93" s="107"/>
      <c r="L93" s="107"/>
      <c r="M93" s="107">
        <f t="shared" si="48"/>
        <v>0</v>
      </c>
      <c r="N93" s="107">
        <v>500</v>
      </c>
      <c r="O93" s="107">
        <v>500</v>
      </c>
      <c r="P93" s="107">
        <v>500</v>
      </c>
      <c r="Q93" s="107">
        <v>500</v>
      </c>
    </row>
    <row r="94" spans="2:20" x14ac:dyDescent="0.2">
      <c r="B94" s="104"/>
      <c r="C94" s="100"/>
      <c r="D94" s="108"/>
      <c r="E94" s="104" t="s">
        <v>175</v>
      </c>
      <c r="F94" s="104" t="s">
        <v>193</v>
      </c>
      <c r="G94" s="110"/>
      <c r="H94" s="106"/>
      <c r="I94" s="106"/>
      <c r="J94" s="106">
        <v>4013.32</v>
      </c>
      <c r="K94" s="107"/>
      <c r="L94" s="107">
        <v>1500</v>
      </c>
      <c r="M94" s="107">
        <f t="shared" si="48"/>
        <v>1500</v>
      </c>
      <c r="N94" s="107">
        <v>1500</v>
      </c>
      <c r="O94" s="107">
        <v>1500</v>
      </c>
      <c r="P94" s="107">
        <v>1500</v>
      </c>
      <c r="Q94" s="107">
        <v>1500</v>
      </c>
    </row>
    <row r="95" spans="2:20" x14ac:dyDescent="0.2">
      <c r="B95" s="104"/>
      <c r="C95" s="100"/>
      <c r="D95" s="108"/>
      <c r="E95" s="104" t="s">
        <v>183</v>
      </c>
      <c r="F95" s="104" t="s">
        <v>95</v>
      </c>
      <c r="G95" s="110">
        <v>11965.08</v>
      </c>
      <c r="H95" s="110">
        <v>3000</v>
      </c>
      <c r="I95" s="110">
        <v>3300</v>
      </c>
      <c r="J95" s="110">
        <v>600.46</v>
      </c>
      <c r="K95" s="107">
        <v>800</v>
      </c>
      <c r="L95" s="107">
        <v>800</v>
      </c>
      <c r="M95" s="107">
        <f t="shared" si="48"/>
        <v>1600</v>
      </c>
      <c r="N95" s="107">
        <v>1600</v>
      </c>
      <c r="O95" s="107">
        <v>1600</v>
      </c>
      <c r="P95" s="107">
        <v>1600</v>
      </c>
      <c r="Q95" s="107">
        <v>1600</v>
      </c>
    </row>
    <row r="96" spans="2:20" s="99" customFormat="1" x14ac:dyDescent="0.2">
      <c r="B96" s="100"/>
      <c r="C96" s="100"/>
      <c r="D96" s="101">
        <v>324</v>
      </c>
      <c r="E96" s="100"/>
      <c r="F96" s="100" t="s">
        <v>54</v>
      </c>
      <c r="G96" s="121">
        <f t="shared" ref="G96:K96" si="49">SUM(G97)</f>
        <v>0</v>
      </c>
      <c r="H96" s="121">
        <v>0</v>
      </c>
      <c r="I96" s="121"/>
      <c r="J96" s="121">
        <v>0</v>
      </c>
      <c r="K96" s="122">
        <f t="shared" si="49"/>
        <v>0</v>
      </c>
      <c r="L96" s="122"/>
      <c r="M96" s="107">
        <f t="shared" si="48"/>
        <v>0</v>
      </c>
      <c r="N96" s="107"/>
      <c r="O96" s="107"/>
      <c r="P96" s="107"/>
      <c r="Q96" s="107"/>
      <c r="R96" s="126"/>
      <c r="S96" s="126"/>
      <c r="T96" s="126"/>
    </row>
    <row r="97" spans="2:20" x14ac:dyDescent="0.2">
      <c r="B97" s="104"/>
      <c r="C97" s="100"/>
      <c r="D97" s="108"/>
      <c r="E97" s="104">
        <v>3241</v>
      </c>
      <c r="F97" s="104" t="s">
        <v>54</v>
      </c>
      <c r="G97" s="106">
        <v>0</v>
      </c>
      <c r="H97" s="106">
        <v>0</v>
      </c>
      <c r="I97" s="106"/>
      <c r="J97" s="106">
        <v>0</v>
      </c>
      <c r="K97" s="107">
        <f>J97*1.1</f>
        <v>0</v>
      </c>
      <c r="L97" s="107">
        <v>0</v>
      </c>
      <c r="M97" s="107">
        <f t="shared" si="48"/>
        <v>0</v>
      </c>
      <c r="N97" s="107"/>
      <c r="O97" s="107"/>
      <c r="P97" s="107"/>
      <c r="Q97" s="107"/>
    </row>
    <row r="98" spans="2:20" s="99" customFormat="1" x14ac:dyDescent="0.15">
      <c r="B98" s="100"/>
      <c r="C98" s="100">
        <v>34</v>
      </c>
      <c r="D98" s="101"/>
      <c r="E98" s="100"/>
      <c r="F98" s="100" t="s">
        <v>68</v>
      </c>
      <c r="G98" s="97">
        <f>G99</f>
        <v>4288.6400000000003</v>
      </c>
      <c r="H98" s="97">
        <v>3600</v>
      </c>
      <c r="I98" s="97">
        <v>3960</v>
      </c>
      <c r="J98" s="97">
        <v>4160.24</v>
      </c>
      <c r="K98" s="98">
        <f t="shared" ref="K98:Q98" si="50">K99</f>
        <v>2766.666666666667</v>
      </c>
      <c r="L98" s="98">
        <f t="shared" si="50"/>
        <v>33.33</v>
      </c>
      <c r="M98" s="98">
        <f t="shared" si="50"/>
        <v>2799.9966666666669</v>
      </c>
      <c r="N98" s="98">
        <f t="shared" si="50"/>
        <v>6000</v>
      </c>
      <c r="O98" s="98">
        <f t="shared" si="50"/>
        <v>6100</v>
      </c>
      <c r="P98" s="98">
        <f t="shared" si="50"/>
        <v>6100</v>
      </c>
      <c r="Q98" s="98">
        <f t="shared" si="50"/>
        <v>6100</v>
      </c>
      <c r="R98" s="126"/>
      <c r="S98" s="126"/>
      <c r="T98" s="126"/>
    </row>
    <row r="99" spans="2:20" s="99" customFormat="1" x14ac:dyDescent="0.15">
      <c r="B99" s="100"/>
      <c r="C99" s="100"/>
      <c r="D99" s="101">
        <v>343</v>
      </c>
      <c r="E99" s="100"/>
      <c r="F99" s="100" t="s">
        <v>69</v>
      </c>
      <c r="G99" s="97">
        <f>SUM(G100:G101)</f>
        <v>4288.6400000000003</v>
      </c>
      <c r="H99" s="97">
        <v>3600</v>
      </c>
      <c r="I99" s="97">
        <v>3960</v>
      </c>
      <c r="J99" s="97">
        <v>4160.24</v>
      </c>
      <c r="K99" s="98">
        <f t="shared" ref="K99:M99" si="51">SUM(K100:K101)</f>
        <v>2766.666666666667</v>
      </c>
      <c r="L99" s="98">
        <f t="shared" si="51"/>
        <v>33.33</v>
      </c>
      <c r="M99" s="98">
        <f t="shared" si="51"/>
        <v>2799.9966666666669</v>
      </c>
      <c r="N99" s="98">
        <f t="shared" ref="N99:O99" si="52">SUM(N100:N101)</f>
        <v>6000</v>
      </c>
      <c r="O99" s="98">
        <f t="shared" si="52"/>
        <v>6100</v>
      </c>
      <c r="P99" s="98">
        <f t="shared" ref="P99:Q99" si="53">SUM(P100:P101)</f>
        <v>6100</v>
      </c>
      <c r="Q99" s="98">
        <f t="shared" si="53"/>
        <v>6100</v>
      </c>
      <c r="R99" s="126"/>
      <c r="S99" s="126"/>
      <c r="T99" s="126"/>
    </row>
    <row r="100" spans="2:20" x14ac:dyDescent="0.2">
      <c r="B100" s="104"/>
      <c r="C100" s="104"/>
      <c r="D100" s="108"/>
      <c r="E100" s="108" t="s">
        <v>184</v>
      </c>
      <c r="F100" s="104" t="s">
        <v>58</v>
      </c>
      <c r="G100" s="110">
        <v>4113.47</v>
      </c>
      <c r="H100" s="110">
        <v>3500</v>
      </c>
      <c r="I100" s="123">
        <v>3850</v>
      </c>
      <c r="J100" s="112">
        <v>4160.24</v>
      </c>
      <c r="K100" s="107">
        <f>2000/9*12</f>
        <v>2666.666666666667</v>
      </c>
      <c r="L100" s="107">
        <v>33.33</v>
      </c>
      <c r="M100" s="107">
        <f>K100+L100</f>
        <v>2699.9966666666669</v>
      </c>
      <c r="N100" s="107">
        <v>6000</v>
      </c>
      <c r="O100" s="107">
        <v>6000</v>
      </c>
      <c r="P100" s="107">
        <v>6000</v>
      </c>
      <c r="Q100" s="107">
        <v>6000</v>
      </c>
    </row>
    <row r="101" spans="2:20" x14ac:dyDescent="0.2">
      <c r="B101" s="104"/>
      <c r="C101" s="104"/>
      <c r="D101" s="108"/>
      <c r="E101" s="108">
        <v>3433</v>
      </c>
      <c r="F101" s="104" t="s">
        <v>105</v>
      </c>
      <c r="G101" s="110">
        <v>175.17</v>
      </c>
      <c r="H101" s="106">
        <v>100</v>
      </c>
      <c r="I101" s="106">
        <v>110</v>
      </c>
      <c r="J101" s="106"/>
      <c r="K101" s="107">
        <v>100</v>
      </c>
      <c r="L101" s="107"/>
      <c r="M101" s="107">
        <f>K101+L101</f>
        <v>100</v>
      </c>
      <c r="N101" s="107"/>
      <c r="O101" s="107">
        <f>L101+M101</f>
        <v>100</v>
      </c>
      <c r="P101" s="107">
        <f>M101+N101</f>
        <v>100</v>
      </c>
      <c r="Q101" s="107">
        <f>N101+O101</f>
        <v>100</v>
      </c>
    </row>
    <row r="102" spans="2:20" s="99" customFormat="1" ht="10.5" x14ac:dyDescent="0.15">
      <c r="B102" s="124">
        <v>4</v>
      </c>
      <c r="C102" s="124"/>
      <c r="D102" s="124"/>
      <c r="E102" s="124"/>
      <c r="F102" s="125" t="s">
        <v>5</v>
      </c>
      <c r="G102" s="97">
        <f>G103</f>
        <v>8195.99</v>
      </c>
      <c r="H102" s="97">
        <v>3500</v>
      </c>
      <c r="I102" s="97">
        <v>3850</v>
      </c>
      <c r="J102" s="97"/>
      <c r="K102" s="98">
        <f t="shared" ref="K102:Q102" si="54">K103</f>
        <v>41800</v>
      </c>
      <c r="L102" s="98">
        <f t="shared" si="54"/>
        <v>-38800</v>
      </c>
      <c r="M102" s="98">
        <f t="shared" si="54"/>
        <v>3000</v>
      </c>
      <c r="N102" s="98">
        <f t="shared" si="54"/>
        <v>3000</v>
      </c>
      <c r="O102" s="98">
        <f t="shared" si="54"/>
        <v>3000</v>
      </c>
      <c r="P102" s="98">
        <f t="shared" si="54"/>
        <v>3000</v>
      </c>
      <c r="Q102" s="98">
        <f t="shared" si="54"/>
        <v>3000</v>
      </c>
      <c r="R102" s="126"/>
      <c r="S102" s="126"/>
      <c r="T102" s="126"/>
    </row>
    <row r="103" spans="2:20" s="99" customFormat="1" ht="10.5" x14ac:dyDescent="0.15">
      <c r="B103" s="96"/>
      <c r="C103" s="96">
        <v>42</v>
      </c>
      <c r="D103" s="96"/>
      <c r="E103" s="96"/>
      <c r="F103" s="125" t="s">
        <v>70</v>
      </c>
      <c r="G103" s="97">
        <f>G104+G111</f>
        <v>8195.99</v>
      </c>
      <c r="H103" s="97">
        <v>3500</v>
      </c>
      <c r="I103" s="97">
        <v>3850</v>
      </c>
      <c r="J103" s="97"/>
      <c r="K103" s="98">
        <f>K104+K111</f>
        <v>41800</v>
      </c>
      <c r="L103" s="98">
        <f t="shared" ref="L103:M103" si="55">L104+L111</f>
        <v>-38800</v>
      </c>
      <c r="M103" s="98">
        <f t="shared" si="55"/>
        <v>3000</v>
      </c>
      <c r="N103" s="98">
        <f t="shared" ref="N103" si="56">N104+N111</f>
        <v>3000</v>
      </c>
      <c r="O103" s="98">
        <f t="shared" ref="O103" si="57">O104+O111</f>
        <v>3000</v>
      </c>
      <c r="P103" s="98">
        <f t="shared" ref="P103:Q103" si="58">P104+P111</f>
        <v>3000</v>
      </c>
      <c r="Q103" s="98">
        <f t="shared" si="58"/>
        <v>3000</v>
      </c>
      <c r="R103" s="126"/>
      <c r="S103" s="126"/>
      <c r="T103" s="126"/>
    </row>
    <row r="104" spans="2:20" s="99" customFormat="1" ht="10.5" x14ac:dyDescent="0.15">
      <c r="B104" s="96"/>
      <c r="C104" s="96"/>
      <c r="D104" s="100">
        <v>422</v>
      </c>
      <c r="E104" s="100"/>
      <c r="F104" s="100" t="s">
        <v>71</v>
      </c>
      <c r="G104" s="97">
        <f>SUM(G106:G110)</f>
        <v>8195.99</v>
      </c>
      <c r="H104" s="97">
        <v>3500</v>
      </c>
      <c r="I104" s="97">
        <v>3850</v>
      </c>
      <c r="J104" s="97"/>
      <c r="K104" s="98">
        <f>SUM(K105:K110)</f>
        <v>41800</v>
      </c>
      <c r="L104" s="98">
        <f t="shared" ref="L104:M104" si="59">SUM(L105:L110)</f>
        <v>-38800</v>
      </c>
      <c r="M104" s="98">
        <f t="shared" si="59"/>
        <v>3000</v>
      </c>
      <c r="N104" s="98">
        <f t="shared" ref="N104" si="60">SUM(N105:N110)</f>
        <v>3000</v>
      </c>
      <c r="O104" s="98">
        <f t="shared" ref="O104" si="61">SUM(O105:O110)</f>
        <v>3000</v>
      </c>
      <c r="P104" s="98">
        <f t="shared" ref="P104:Q104" si="62">SUM(P105:P110)</f>
        <v>3000</v>
      </c>
      <c r="Q104" s="98">
        <f t="shared" si="62"/>
        <v>3000</v>
      </c>
      <c r="R104" s="126"/>
      <c r="S104" s="126"/>
      <c r="T104" s="126"/>
    </row>
    <row r="105" spans="2:20" x14ac:dyDescent="0.2">
      <c r="B105" s="109"/>
      <c r="C105" s="109"/>
      <c r="D105" s="104"/>
      <c r="E105" s="104">
        <v>4212</v>
      </c>
      <c r="F105" s="104" t="s">
        <v>136</v>
      </c>
      <c r="G105" s="110"/>
      <c r="H105" s="110"/>
      <c r="I105" s="110"/>
      <c r="J105" s="110"/>
      <c r="K105" s="111">
        <v>19000</v>
      </c>
      <c r="L105" s="111">
        <v>-19000</v>
      </c>
      <c r="M105" s="116">
        <f t="shared" ref="M105:M112" si="63">K105+L105</f>
        <v>0</v>
      </c>
      <c r="N105" s="116">
        <v>0</v>
      </c>
      <c r="O105" s="116">
        <v>0</v>
      </c>
      <c r="P105" s="116">
        <v>0</v>
      </c>
      <c r="Q105" s="116">
        <v>0</v>
      </c>
    </row>
    <row r="106" spans="2:20" x14ac:dyDescent="0.2">
      <c r="B106" s="109"/>
      <c r="C106" s="109"/>
      <c r="D106" s="104"/>
      <c r="E106" s="104" t="s">
        <v>185</v>
      </c>
      <c r="F106" s="104" t="s">
        <v>132</v>
      </c>
      <c r="G106" s="110">
        <v>3323.02</v>
      </c>
      <c r="H106" s="110"/>
      <c r="I106" s="110"/>
      <c r="J106" s="110"/>
      <c r="K106" s="111">
        <v>4000</v>
      </c>
      <c r="L106" s="111">
        <v>-4000</v>
      </c>
      <c r="M106" s="107">
        <f t="shared" si="63"/>
        <v>0</v>
      </c>
      <c r="N106" s="107"/>
      <c r="O106" s="107"/>
      <c r="P106" s="107"/>
      <c r="Q106" s="107"/>
    </row>
    <row r="107" spans="2:20" x14ac:dyDescent="0.2">
      <c r="B107" s="109"/>
      <c r="C107" s="109"/>
      <c r="D107" s="104"/>
      <c r="E107" s="104">
        <v>4222</v>
      </c>
      <c r="F107" s="104" t="s">
        <v>106</v>
      </c>
      <c r="G107" s="110">
        <v>0</v>
      </c>
      <c r="H107" s="110">
        <v>500</v>
      </c>
      <c r="I107" s="110">
        <v>550</v>
      </c>
      <c r="J107" s="110"/>
      <c r="K107" s="107">
        <v>800</v>
      </c>
      <c r="L107" s="107">
        <v>-800</v>
      </c>
      <c r="M107" s="107">
        <f t="shared" si="63"/>
        <v>0</v>
      </c>
      <c r="N107" s="107"/>
      <c r="O107" s="107"/>
      <c r="P107" s="107"/>
      <c r="Q107" s="107"/>
    </row>
    <row r="108" spans="2:20" x14ac:dyDescent="0.2">
      <c r="B108" s="109"/>
      <c r="C108" s="109"/>
      <c r="D108" s="104"/>
      <c r="E108" s="104" t="s">
        <v>186</v>
      </c>
      <c r="F108" s="104" t="s">
        <v>107</v>
      </c>
      <c r="G108" s="110">
        <v>3603.8</v>
      </c>
      <c r="H108" s="110">
        <v>2000</v>
      </c>
      <c r="I108" s="110">
        <v>2200</v>
      </c>
      <c r="J108" s="110"/>
      <c r="K108" s="107">
        <v>3000</v>
      </c>
      <c r="L108" s="107">
        <v>-3000</v>
      </c>
      <c r="M108" s="107">
        <f t="shared" si="63"/>
        <v>0</v>
      </c>
      <c r="N108" s="107"/>
      <c r="O108" s="107"/>
      <c r="P108" s="107"/>
      <c r="Q108" s="107"/>
    </row>
    <row r="109" spans="2:20" x14ac:dyDescent="0.2">
      <c r="B109" s="109"/>
      <c r="C109" s="109"/>
      <c r="D109" s="104"/>
      <c r="E109" s="104">
        <v>4226</v>
      </c>
      <c r="F109" s="104" t="s">
        <v>133</v>
      </c>
      <c r="G109" s="110">
        <v>773.31</v>
      </c>
      <c r="H109" s="110"/>
      <c r="I109" s="110"/>
      <c r="J109" s="110"/>
      <c r="K109" s="107"/>
      <c r="L109" s="107"/>
      <c r="M109" s="107">
        <f t="shared" si="63"/>
        <v>0</v>
      </c>
      <c r="N109" s="107"/>
      <c r="O109" s="107"/>
      <c r="P109" s="107"/>
      <c r="Q109" s="107"/>
    </row>
    <row r="110" spans="2:20" x14ac:dyDescent="0.2">
      <c r="B110" s="109"/>
      <c r="C110" s="109"/>
      <c r="D110" s="104"/>
      <c r="E110" s="104" t="s">
        <v>155</v>
      </c>
      <c r="F110" s="87" t="s">
        <v>156</v>
      </c>
      <c r="G110" s="110">
        <v>495.86</v>
      </c>
      <c r="H110" s="106">
        <v>1000</v>
      </c>
      <c r="I110" s="106">
        <v>1100</v>
      </c>
      <c r="J110" s="110"/>
      <c r="K110" s="107">
        <v>15000</v>
      </c>
      <c r="L110" s="107">
        <v>-12000</v>
      </c>
      <c r="M110" s="107">
        <f t="shared" si="63"/>
        <v>3000</v>
      </c>
      <c r="N110" s="107">
        <v>3000</v>
      </c>
      <c r="O110" s="107">
        <v>3000</v>
      </c>
      <c r="P110" s="107">
        <v>3000</v>
      </c>
      <c r="Q110" s="107">
        <v>3000</v>
      </c>
    </row>
    <row r="111" spans="2:20" x14ac:dyDescent="0.2">
      <c r="B111" s="109"/>
      <c r="C111" s="109"/>
      <c r="D111" s="100">
        <v>426</v>
      </c>
      <c r="E111" s="100"/>
      <c r="F111" s="100" t="s">
        <v>97</v>
      </c>
      <c r="G111" s="106">
        <f t="shared" ref="G111" si="64">SUM(G112:G115)</f>
        <v>0</v>
      </c>
      <c r="H111" s="106">
        <v>0</v>
      </c>
      <c r="I111" s="106"/>
      <c r="J111" s="106">
        <v>0</v>
      </c>
      <c r="K111" s="107">
        <f t="shared" ref="K111" si="65">SUM(K112:K115)</f>
        <v>0</v>
      </c>
      <c r="L111" s="107"/>
      <c r="M111" s="107">
        <f t="shared" si="63"/>
        <v>0</v>
      </c>
      <c r="N111" s="107"/>
      <c r="O111" s="107"/>
      <c r="P111" s="107"/>
      <c r="Q111" s="107"/>
    </row>
    <row r="112" spans="2:20" x14ac:dyDescent="0.2">
      <c r="B112" s="109"/>
      <c r="C112" s="109" t="s">
        <v>17</v>
      </c>
      <c r="D112" s="104"/>
      <c r="E112" s="104">
        <v>4261</v>
      </c>
      <c r="F112" s="104" t="s">
        <v>96</v>
      </c>
      <c r="G112" s="106">
        <v>0</v>
      </c>
      <c r="H112" s="106">
        <v>0</v>
      </c>
      <c r="I112" s="106"/>
      <c r="J112" s="106">
        <v>0</v>
      </c>
      <c r="K112" s="107">
        <v>0</v>
      </c>
      <c r="L112" s="107"/>
      <c r="M112" s="107">
        <f t="shared" si="63"/>
        <v>0</v>
      </c>
      <c r="N112" s="107"/>
      <c r="O112" s="107"/>
      <c r="P112" s="107"/>
      <c r="Q112" s="107"/>
    </row>
  </sheetData>
  <mergeCells count="8">
    <mergeCell ref="B1:Q1"/>
    <mergeCell ref="B8:F8"/>
    <mergeCell ref="B9:F9"/>
    <mergeCell ref="B21:F21"/>
    <mergeCell ref="B22:F22"/>
    <mergeCell ref="B2:Q2"/>
    <mergeCell ref="B4:Q4"/>
    <mergeCell ref="B6:Q6"/>
  </mergeCells>
  <pageMargins left="0.25" right="0.25" top="0.75" bottom="0.75" header="0.3" footer="0.3"/>
  <pageSetup paperSize="9" scale="7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H19"/>
  <sheetViews>
    <sheetView workbookViewId="0">
      <selection activeCell="C4" sqref="C4:H4"/>
    </sheetView>
  </sheetViews>
  <sheetFormatPr defaultColWidth="23.7109375" defaultRowHeight="15" x14ac:dyDescent="0.25"/>
  <cols>
    <col min="1" max="1" width="4" customWidth="1"/>
    <col min="2" max="2" width="20" customWidth="1"/>
    <col min="3" max="3" width="16.140625" customWidth="1"/>
    <col min="4" max="4" width="13.42578125" customWidth="1"/>
    <col min="5" max="5" width="14.85546875" customWidth="1"/>
    <col min="6" max="6" width="11.28515625" customWidth="1"/>
    <col min="7" max="7" width="10.7109375" customWidth="1"/>
    <col min="8" max="8" width="11.5703125" customWidth="1"/>
  </cols>
  <sheetData>
    <row r="1" spans="2:8" ht="18.75" x14ac:dyDescent="0.25">
      <c r="B1" s="70"/>
      <c r="C1" s="70"/>
      <c r="D1" s="70"/>
      <c r="E1" s="70"/>
      <c r="F1" s="71"/>
      <c r="G1" s="71"/>
      <c r="H1" s="71"/>
    </row>
    <row r="2" spans="2:8" ht="30" customHeight="1" x14ac:dyDescent="0.25">
      <c r="B2" s="164" t="s">
        <v>124</v>
      </c>
      <c r="C2" s="164"/>
      <c r="D2" s="164"/>
      <c r="E2" s="164"/>
      <c r="F2" s="164"/>
      <c r="G2" s="164"/>
      <c r="H2" s="164"/>
    </row>
    <row r="3" spans="2:8" ht="18.75" x14ac:dyDescent="0.25">
      <c r="B3" s="70"/>
      <c r="C3" s="70"/>
      <c r="D3" s="70"/>
      <c r="E3" s="70"/>
      <c r="F3" s="71"/>
      <c r="G3" s="71"/>
      <c r="H3" s="71"/>
    </row>
    <row r="4" spans="2:8" ht="25.5" x14ac:dyDescent="0.25">
      <c r="B4" s="48" t="s">
        <v>6</v>
      </c>
      <c r="C4" s="48" t="s">
        <v>117</v>
      </c>
      <c r="D4" s="48" t="s">
        <v>99</v>
      </c>
      <c r="E4" s="48" t="s">
        <v>118</v>
      </c>
      <c r="F4" s="77" t="s">
        <v>119</v>
      </c>
      <c r="G4" s="48" t="s">
        <v>100</v>
      </c>
      <c r="H4" s="48" t="s">
        <v>120</v>
      </c>
    </row>
    <row r="5" spans="2:8" x14ac:dyDescent="0.25">
      <c r="B5" s="48">
        <v>1</v>
      </c>
      <c r="C5" s="48">
        <v>2</v>
      </c>
      <c r="D5" s="48">
        <v>3</v>
      </c>
      <c r="E5" s="48">
        <v>4</v>
      </c>
      <c r="F5" s="48">
        <v>5</v>
      </c>
      <c r="G5" s="48">
        <v>6</v>
      </c>
      <c r="H5" s="48">
        <v>7</v>
      </c>
    </row>
    <row r="6" spans="2:8" s="39" customFormat="1" ht="12.75" x14ac:dyDescent="0.2">
      <c r="B6" s="57" t="s">
        <v>32</v>
      </c>
      <c r="C6" s="73">
        <f>C7+C10</f>
        <v>648400.93000000005</v>
      </c>
      <c r="D6" s="73">
        <f>D7+D10</f>
        <v>566000</v>
      </c>
      <c r="E6" s="73">
        <f>E7+E10</f>
        <v>641133.17999999993</v>
      </c>
      <c r="F6" s="73">
        <f>F7+F10</f>
        <v>729783.67</v>
      </c>
      <c r="G6" s="73">
        <f t="shared" ref="G6:H6" si="0">G7+G10</f>
        <v>888800</v>
      </c>
      <c r="H6" s="73">
        <f t="shared" si="0"/>
        <v>906300</v>
      </c>
    </row>
    <row r="7" spans="2:8" s="39" customFormat="1" ht="12.75" x14ac:dyDescent="0.2">
      <c r="B7" s="57" t="s">
        <v>76</v>
      </c>
      <c r="C7" s="73">
        <f>SUM(C8:C8)</f>
        <v>257685.47</v>
      </c>
      <c r="D7" s="73">
        <f t="shared" ref="D7:H7" si="1">SUM(D8:D8)</f>
        <v>246000</v>
      </c>
      <c r="E7" s="73">
        <f t="shared" si="1"/>
        <v>199448.36</v>
      </c>
      <c r="F7" s="73">
        <f t="shared" si="1"/>
        <v>166000</v>
      </c>
      <c r="G7" s="73">
        <f t="shared" si="1"/>
        <v>237500</v>
      </c>
      <c r="H7" s="73">
        <f t="shared" si="1"/>
        <v>225000</v>
      </c>
    </row>
    <row r="8" spans="2:8" s="40" customFormat="1" ht="25.5" x14ac:dyDescent="0.2">
      <c r="B8" s="60" t="s">
        <v>77</v>
      </c>
      <c r="C8" s="74">
        <f>' Račun prihoda i rashoda'!G19</f>
        <v>257685.47</v>
      </c>
      <c r="D8" s="74">
        <f>' Račun prihoda i rashoda'!H19</f>
        <v>246000</v>
      </c>
      <c r="E8" s="74">
        <f>' Račun prihoda i rashoda'!J19</f>
        <v>199448.36</v>
      </c>
      <c r="F8" s="74">
        <f>' Račun prihoda i rashoda'!K19</f>
        <v>166000</v>
      </c>
      <c r="G8" s="74">
        <f>' Račun prihoda i rashoda'!P19</f>
        <v>237500</v>
      </c>
      <c r="H8" s="74">
        <f>' Račun prihoda i rashoda'!Q19</f>
        <v>225000</v>
      </c>
    </row>
    <row r="9" spans="2:8" s="40" customFormat="1" ht="12.75" x14ac:dyDescent="0.2">
      <c r="B9" s="61"/>
      <c r="C9" s="74"/>
      <c r="D9" s="74"/>
      <c r="E9" s="74"/>
      <c r="F9" s="41"/>
      <c r="G9" s="38">
        <f t="shared" ref="G9:G16" si="2">IF(C9 &gt; 0,F9/C9*100,0)</f>
        <v>0</v>
      </c>
      <c r="H9" s="38">
        <f t="shared" ref="H9:H16" si="3">IF(E9&gt;0,F9/E9*100,0)</f>
        <v>0</v>
      </c>
    </row>
    <row r="10" spans="2:8" s="39" customFormat="1" ht="12.75" x14ac:dyDescent="0.2">
      <c r="B10" s="57" t="s">
        <v>25</v>
      </c>
      <c r="C10" s="73">
        <f>SUM(C11:C12)</f>
        <v>390715.46</v>
      </c>
      <c r="D10" s="73">
        <f t="shared" ref="D10:H10" si="4">SUM(D11:D12)</f>
        <v>320000</v>
      </c>
      <c r="E10" s="73">
        <f t="shared" si="4"/>
        <v>441684.82</v>
      </c>
      <c r="F10" s="73">
        <f t="shared" si="4"/>
        <v>563783.67000000004</v>
      </c>
      <c r="G10" s="73">
        <f t="shared" si="4"/>
        <v>651300</v>
      </c>
      <c r="H10" s="73">
        <f t="shared" si="4"/>
        <v>681300</v>
      </c>
    </row>
    <row r="11" spans="2:8" s="40" customFormat="1" ht="12.75" x14ac:dyDescent="0.2">
      <c r="B11" s="62" t="s">
        <v>24</v>
      </c>
      <c r="C11" s="41">
        <f>' Račun prihoda i rashoda'!G12</f>
        <v>390715.46</v>
      </c>
      <c r="D11" s="41">
        <f>' Račun prihoda i rashoda'!H12</f>
        <v>320000</v>
      </c>
      <c r="E11" s="41">
        <f>' Račun prihoda i rashoda'!J12</f>
        <v>441684.82</v>
      </c>
      <c r="F11" s="41">
        <f>' Račun prihoda i rashoda'!K12</f>
        <v>563783.67000000004</v>
      </c>
      <c r="G11" s="41">
        <f>' Račun prihoda i rashoda'!P12</f>
        <v>651300</v>
      </c>
      <c r="H11" s="41">
        <f>' Račun prihoda i rashoda'!Q12</f>
        <v>681300</v>
      </c>
    </row>
    <row r="12" spans="2:8" s="40" customFormat="1" ht="12.75" x14ac:dyDescent="0.2">
      <c r="B12" s="62"/>
      <c r="C12" s="74"/>
      <c r="D12" s="74"/>
      <c r="E12" s="76"/>
      <c r="F12" s="41"/>
      <c r="G12" s="38">
        <f t="shared" si="2"/>
        <v>0</v>
      </c>
      <c r="H12" s="38">
        <f t="shared" si="3"/>
        <v>0</v>
      </c>
    </row>
    <row r="13" spans="2:8" s="39" customFormat="1" ht="15.75" customHeight="1" x14ac:dyDescent="0.2">
      <c r="B13" s="57" t="s">
        <v>31</v>
      </c>
      <c r="C13" s="73">
        <f>C14+C17</f>
        <v>587864.50999999989</v>
      </c>
      <c r="D13" s="73">
        <f t="shared" ref="D13:H13" si="5">D14+D17</f>
        <v>566000</v>
      </c>
      <c r="E13" s="73">
        <f t="shared" si="5"/>
        <v>648276.21</v>
      </c>
      <c r="F13" s="73">
        <f t="shared" si="5"/>
        <v>763783.66666666663</v>
      </c>
      <c r="G13" s="73">
        <f t="shared" si="5"/>
        <v>888800</v>
      </c>
      <c r="H13" s="73">
        <f t="shared" si="5"/>
        <v>906300</v>
      </c>
    </row>
    <row r="14" spans="2:8" s="39" customFormat="1" ht="15.75" customHeight="1" x14ac:dyDescent="0.2">
      <c r="B14" s="57" t="s">
        <v>76</v>
      </c>
      <c r="C14" s="73">
        <f>C15</f>
        <v>257685.47</v>
      </c>
      <c r="D14" s="73">
        <f>D15</f>
        <v>246000</v>
      </c>
      <c r="E14" s="73">
        <f>E15</f>
        <v>199448.36</v>
      </c>
      <c r="F14" s="38">
        <f>F15</f>
        <v>200000</v>
      </c>
      <c r="G14" s="38">
        <f t="shared" ref="G14:H14" si="6">G15</f>
        <v>237500</v>
      </c>
      <c r="H14" s="38">
        <f t="shared" si="6"/>
        <v>225000</v>
      </c>
    </row>
    <row r="15" spans="2:8" s="40" customFormat="1" ht="25.5" x14ac:dyDescent="0.2">
      <c r="B15" s="60" t="s">
        <v>77</v>
      </c>
      <c r="C15" s="58">
        <f>' Račun prihoda i rashoda'!G16</f>
        <v>257685.47</v>
      </c>
      <c r="D15" s="58">
        <f>' Račun prihoda i rashoda'!H16</f>
        <v>246000</v>
      </c>
      <c r="E15" s="58">
        <f>' Račun prihoda i rashoda'!J16</f>
        <v>199448.36</v>
      </c>
      <c r="F15" s="58">
        <f>' Račun prihoda i rashoda'!K16</f>
        <v>200000</v>
      </c>
      <c r="G15" s="58">
        <f>' Račun prihoda i rashoda'!P16</f>
        <v>237500</v>
      </c>
      <c r="H15" s="58">
        <f>' Račun prihoda i rashoda'!Q16</f>
        <v>225000</v>
      </c>
    </row>
    <row r="16" spans="2:8" s="40" customFormat="1" ht="12.75" x14ac:dyDescent="0.2">
      <c r="B16" s="61"/>
      <c r="C16" s="74"/>
      <c r="D16" s="74"/>
      <c r="E16" s="74"/>
      <c r="F16" s="41"/>
      <c r="G16" s="38">
        <f t="shared" si="2"/>
        <v>0</v>
      </c>
      <c r="H16" s="38">
        <f t="shared" si="3"/>
        <v>0</v>
      </c>
    </row>
    <row r="17" spans="2:8" s="39" customFormat="1" ht="12.75" x14ac:dyDescent="0.2">
      <c r="B17" s="57" t="s">
        <v>25</v>
      </c>
      <c r="C17" s="73">
        <f>C18</f>
        <v>330179.03999999992</v>
      </c>
      <c r="D17" s="73">
        <f>D18</f>
        <v>320000</v>
      </c>
      <c r="E17" s="75">
        <f>E18</f>
        <v>448827.85</v>
      </c>
      <c r="F17" s="75">
        <f>F18</f>
        <v>563783.66666666663</v>
      </c>
      <c r="G17" s="75">
        <f t="shared" ref="G17:H17" si="7">G18</f>
        <v>651300</v>
      </c>
      <c r="H17" s="75">
        <f t="shared" si="7"/>
        <v>681300</v>
      </c>
    </row>
    <row r="18" spans="2:8" s="40" customFormat="1" ht="12.75" x14ac:dyDescent="0.2">
      <c r="B18" s="62" t="s">
        <v>24</v>
      </c>
      <c r="C18" s="74">
        <f>' Račun prihoda i rashoda'!G23-C15</f>
        <v>330179.03999999992</v>
      </c>
      <c r="D18" s="74">
        <f>' Račun prihoda i rashoda'!H23-D15</f>
        <v>320000</v>
      </c>
      <c r="E18" s="74">
        <f>' Račun prihoda i rashoda'!J23-E15</f>
        <v>448827.85</v>
      </c>
      <c r="F18" s="74">
        <f>' Račun prihoda i rashoda'!K23-F15</f>
        <v>563783.66666666663</v>
      </c>
      <c r="G18" s="74">
        <f>' Račun prihoda i rashoda'!P23-G15</f>
        <v>651300</v>
      </c>
      <c r="H18" s="74">
        <f>' Račun prihoda i rashoda'!Q23-H15</f>
        <v>681300</v>
      </c>
    </row>
    <row r="19" spans="2:8" x14ac:dyDescent="0.25">
      <c r="B19" s="63"/>
      <c r="C19" s="74"/>
      <c r="D19" s="74"/>
      <c r="E19" s="76"/>
      <c r="F19" s="37"/>
      <c r="G19" s="37"/>
      <c r="H19" s="37"/>
    </row>
  </sheetData>
  <mergeCells count="1">
    <mergeCell ref="B2:H2"/>
  </mergeCells>
  <pageMargins left="0.7" right="0.7" top="0.75" bottom="0.75" header="0.3" footer="0.3"/>
  <pageSetup paperSize="9" scale="73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H9"/>
  <sheetViews>
    <sheetView workbookViewId="0">
      <selection activeCell="B2" sqref="B2:H2"/>
    </sheetView>
  </sheetViews>
  <sheetFormatPr defaultRowHeight="15" x14ac:dyDescent="0.25"/>
  <cols>
    <col min="2" max="2" width="37.7109375" customWidth="1"/>
    <col min="3" max="3" width="11.28515625" customWidth="1"/>
    <col min="4" max="4" width="10.85546875" customWidth="1"/>
    <col min="5" max="5" width="10.28515625" customWidth="1"/>
    <col min="6" max="6" width="10.5703125" customWidth="1"/>
    <col min="7" max="7" width="9.7109375" customWidth="1"/>
    <col min="8" max="8" width="10.28515625" customWidth="1"/>
  </cols>
  <sheetData>
    <row r="1" spans="2:8" ht="18.75" x14ac:dyDescent="0.25">
      <c r="B1" s="70"/>
      <c r="C1" s="70"/>
      <c r="D1" s="70"/>
      <c r="E1" s="70"/>
      <c r="F1" s="71"/>
      <c r="G1" s="71"/>
      <c r="H1" s="71"/>
    </row>
    <row r="2" spans="2:8" ht="15.75" customHeight="1" x14ac:dyDescent="0.25">
      <c r="B2" s="164" t="s">
        <v>125</v>
      </c>
      <c r="C2" s="164"/>
      <c r="D2" s="164"/>
      <c r="E2" s="164"/>
      <c r="F2" s="164"/>
      <c r="G2" s="164"/>
      <c r="H2" s="164"/>
    </row>
    <row r="3" spans="2:8" ht="18.75" x14ac:dyDescent="0.25">
      <c r="B3" s="70"/>
      <c r="C3" s="70"/>
      <c r="D3" s="70"/>
      <c r="E3" s="70"/>
      <c r="F3" s="71"/>
      <c r="G3" s="71"/>
      <c r="H3" s="71"/>
    </row>
    <row r="4" spans="2:8" ht="25.5" x14ac:dyDescent="0.25">
      <c r="B4" s="48" t="s">
        <v>6</v>
      </c>
      <c r="C4" s="48" t="s">
        <v>117</v>
      </c>
      <c r="D4" s="48" t="s">
        <v>99</v>
      </c>
      <c r="E4" s="48" t="s">
        <v>118</v>
      </c>
      <c r="F4" s="77" t="s">
        <v>119</v>
      </c>
      <c r="G4" s="48" t="s">
        <v>100</v>
      </c>
      <c r="H4" s="48" t="s">
        <v>120</v>
      </c>
    </row>
    <row r="5" spans="2:8" x14ac:dyDescent="0.25">
      <c r="B5" s="48">
        <v>1</v>
      </c>
      <c r="C5" s="48">
        <v>2</v>
      </c>
      <c r="D5" s="48">
        <v>3</v>
      </c>
      <c r="E5" s="48">
        <v>4</v>
      </c>
      <c r="F5" s="48">
        <v>5</v>
      </c>
      <c r="G5" s="48">
        <v>6</v>
      </c>
      <c r="H5" s="48">
        <v>7</v>
      </c>
    </row>
    <row r="6" spans="2:8" s="40" customFormat="1" ht="15.75" customHeight="1" x14ac:dyDescent="0.2">
      <c r="B6" s="57" t="s">
        <v>31</v>
      </c>
      <c r="C6" s="58"/>
      <c r="D6" s="58"/>
      <c r="E6" s="58"/>
      <c r="F6" s="42"/>
      <c r="G6" s="42"/>
      <c r="H6" s="42"/>
    </row>
    <row r="7" spans="2:8" s="40" customFormat="1" ht="12.75" x14ac:dyDescent="0.2">
      <c r="B7" s="57" t="s">
        <v>8</v>
      </c>
      <c r="C7" s="72">
        <f>C8</f>
        <v>587864.50999999989</v>
      </c>
      <c r="D7" s="72">
        <f t="shared" ref="D7:H7" si="0">D8</f>
        <v>566000</v>
      </c>
      <c r="E7" s="72">
        <f t="shared" si="0"/>
        <v>648276.21</v>
      </c>
      <c r="F7" s="72">
        <f t="shared" si="0"/>
        <v>763783.66666666663</v>
      </c>
      <c r="G7" s="72">
        <f t="shared" si="0"/>
        <v>888800</v>
      </c>
      <c r="H7" s="72">
        <f t="shared" si="0"/>
        <v>906300</v>
      </c>
    </row>
    <row r="8" spans="2:8" s="40" customFormat="1" ht="25.5" x14ac:dyDescent="0.2">
      <c r="B8" s="62" t="s">
        <v>9</v>
      </c>
      <c r="C8" s="58">
        <f>' Račun prihoda i rashoda'!G23</f>
        <v>587864.50999999989</v>
      </c>
      <c r="D8" s="58">
        <f>' Račun prihoda i rashoda'!H23</f>
        <v>566000</v>
      </c>
      <c r="E8" s="58">
        <f>' Račun prihoda i rashoda'!J23</f>
        <v>648276.21</v>
      </c>
      <c r="F8" s="58">
        <f>' Račun prihoda i rashoda'!K23</f>
        <v>763783.66666666663</v>
      </c>
      <c r="G8" s="58">
        <f>' Račun prihoda i rashoda'!P23</f>
        <v>888800</v>
      </c>
      <c r="H8" s="58">
        <f>' Račun prihoda i rashoda'!Q23</f>
        <v>906300</v>
      </c>
    </row>
    <row r="9" spans="2:8" s="40" customFormat="1" ht="12.75" x14ac:dyDescent="0.2">
      <c r="B9" s="63"/>
      <c r="C9" s="58"/>
      <c r="D9" s="58"/>
      <c r="E9" s="59"/>
      <c r="F9" s="42"/>
      <c r="G9" s="42"/>
      <c r="H9" s="42"/>
    </row>
  </sheetData>
  <mergeCells count="1">
    <mergeCell ref="B2:H2"/>
  </mergeCells>
  <pageMargins left="0.7" right="0.7" top="0.75" bottom="0.75" header="0.3" footer="0.3"/>
  <pageSetup paperSize="9" scale="7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L16"/>
  <sheetViews>
    <sheetView workbookViewId="0">
      <selection activeCell="B3" sqref="B3:L3"/>
    </sheetView>
  </sheetViews>
  <sheetFormatPr defaultRowHeight="15" x14ac:dyDescent="0.25"/>
  <cols>
    <col min="2" max="2" width="3.7109375" customWidth="1"/>
    <col min="3" max="3" width="4.28515625" customWidth="1"/>
    <col min="4" max="4" width="4" customWidth="1"/>
    <col min="5" max="5" width="5.42578125" bestFit="1" customWidth="1"/>
    <col min="6" max="6" width="25.28515625" customWidth="1"/>
    <col min="7" max="7" width="11" customWidth="1"/>
    <col min="8" max="8" width="12.140625" customWidth="1"/>
    <col min="9" max="9" width="11.85546875" customWidth="1"/>
    <col min="10" max="10" width="12.85546875" customWidth="1"/>
    <col min="11" max="11" width="9.7109375" customWidth="1"/>
    <col min="12" max="12" width="10.140625" customWidth="1"/>
  </cols>
  <sheetData>
    <row r="1" spans="2:12" ht="18" customHeight="1" x14ac:dyDescent="0.25"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2:12" ht="18" customHeight="1" x14ac:dyDescent="0.25"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</row>
    <row r="3" spans="2:12" ht="32.25" customHeight="1" x14ac:dyDescent="0.25">
      <c r="B3" s="168" t="s">
        <v>128</v>
      </c>
      <c r="C3" s="168"/>
      <c r="D3" s="168"/>
      <c r="E3" s="168"/>
      <c r="F3" s="168"/>
      <c r="G3" s="168"/>
      <c r="H3" s="168"/>
      <c r="I3" s="168"/>
      <c r="J3" s="168"/>
      <c r="K3" s="168"/>
      <c r="L3" s="168"/>
    </row>
    <row r="4" spans="2:12" ht="18" x14ac:dyDescent="0.25">
      <c r="B4" s="1"/>
      <c r="C4" s="1"/>
      <c r="D4" s="1"/>
      <c r="E4" s="1"/>
      <c r="F4" s="1"/>
      <c r="G4" s="1"/>
      <c r="H4" s="1"/>
      <c r="I4" s="1"/>
      <c r="J4" s="2"/>
      <c r="K4" s="2"/>
      <c r="L4" s="2"/>
    </row>
    <row r="5" spans="2:12" ht="44.25" customHeight="1" x14ac:dyDescent="0.25">
      <c r="B5" s="165" t="s">
        <v>6</v>
      </c>
      <c r="C5" s="166"/>
      <c r="D5" s="166"/>
      <c r="E5" s="166"/>
      <c r="F5" s="167"/>
      <c r="G5" s="48" t="s">
        <v>117</v>
      </c>
      <c r="H5" s="48" t="s">
        <v>99</v>
      </c>
      <c r="I5" s="48" t="s">
        <v>118</v>
      </c>
      <c r="J5" s="77" t="s">
        <v>119</v>
      </c>
      <c r="K5" s="48" t="s">
        <v>100</v>
      </c>
      <c r="L5" s="48" t="s">
        <v>120</v>
      </c>
    </row>
    <row r="6" spans="2:12" x14ac:dyDescent="0.25">
      <c r="B6" s="165">
        <v>1</v>
      </c>
      <c r="C6" s="166"/>
      <c r="D6" s="166"/>
      <c r="E6" s="166"/>
      <c r="F6" s="167"/>
      <c r="G6" s="47">
        <v>2</v>
      </c>
      <c r="H6" s="47">
        <v>3</v>
      </c>
      <c r="I6" s="47">
        <v>4</v>
      </c>
      <c r="J6" s="47">
        <v>5</v>
      </c>
      <c r="K6" s="47">
        <v>6</v>
      </c>
      <c r="L6" s="47">
        <v>7</v>
      </c>
    </row>
    <row r="7" spans="2:12" ht="25.5" x14ac:dyDescent="0.25">
      <c r="B7" s="57">
        <v>8</v>
      </c>
      <c r="C7" s="57"/>
      <c r="D7" s="57"/>
      <c r="E7" s="57"/>
      <c r="F7" s="57" t="s">
        <v>10</v>
      </c>
      <c r="G7" s="58"/>
      <c r="H7" s="58"/>
      <c r="I7" s="58"/>
      <c r="J7" s="16"/>
      <c r="K7" s="16"/>
      <c r="L7" s="16"/>
    </row>
    <row r="8" spans="2:12" x14ac:dyDescent="0.25">
      <c r="B8" s="57"/>
      <c r="C8" s="63">
        <v>84</v>
      </c>
      <c r="D8" s="63"/>
      <c r="E8" s="63"/>
      <c r="F8" s="63" t="s">
        <v>15</v>
      </c>
      <c r="G8" s="58"/>
      <c r="H8" s="58"/>
      <c r="I8" s="58"/>
      <c r="J8" s="16"/>
      <c r="K8" s="16"/>
      <c r="L8" s="16"/>
    </row>
    <row r="9" spans="2:12" ht="51" x14ac:dyDescent="0.25">
      <c r="B9" s="54"/>
      <c r="C9" s="54"/>
      <c r="D9" s="54">
        <v>841</v>
      </c>
      <c r="E9" s="54"/>
      <c r="F9" s="64" t="s">
        <v>33</v>
      </c>
      <c r="G9" s="58"/>
      <c r="H9" s="58"/>
      <c r="I9" s="58"/>
      <c r="J9" s="16"/>
      <c r="K9" s="16"/>
      <c r="L9" s="16"/>
    </row>
    <row r="10" spans="2:12" ht="25.5" x14ac:dyDescent="0.25">
      <c r="B10" s="54"/>
      <c r="C10" s="54"/>
      <c r="D10" s="54"/>
      <c r="E10" s="54">
        <v>8413</v>
      </c>
      <c r="F10" s="64" t="s">
        <v>34</v>
      </c>
      <c r="G10" s="58"/>
      <c r="H10" s="58"/>
      <c r="I10" s="58"/>
      <c r="J10" s="16"/>
      <c r="K10" s="16"/>
      <c r="L10" s="16"/>
    </row>
    <row r="11" spans="2:12" x14ac:dyDescent="0.25">
      <c r="B11" s="54"/>
      <c r="C11" s="54"/>
      <c r="D11" s="54"/>
      <c r="E11" s="56" t="s">
        <v>20</v>
      </c>
      <c r="F11" s="65"/>
      <c r="G11" s="58"/>
      <c r="H11" s="58"/>
      <c r="I11" s="58"/>
      <c r="J11" s="16"/>
      <c r="K11" s="16"/>
      <c r="L11" s="16"/>
    </row>
    <row r="12" spans="2:12" ht="25.5" x14ac:dyDescent="0.25">
      <c r="B12" s="66">
        <v>5</v>
      </c>
      <c r="C12" s="66"/>
      <c r="D12" s="66"/>
      <c r="E12" s="66"/>
      <c r="F12" s="67" t="s">
        <v>11</v>
      </c>
      <c r="G12" s="58"/>
      <c r="H12" s="58"/>
      <c r="I12" s="58"/>
      <c r="J12" s="16"/>
      <c r="K12" s="16"/>
      <c r="L12" s="16"/>
    </row>
    <row r="13" spans="2:12" ht="25.5" x14ac:dyDescent="0.25">
      <c r="B13" s="63"/>
      <c r="C13" s="63">
        <v>54</v>
      </c>
      <c r="D13" s="63"/>
      <c r="E13" s="63"/>
      <c r="F13" s="68" t="s">
        <v>16</v>
      </c>
      <c r="G13" s="58"/>
      <c r="H13" s="58"/>
      <c r="I13" s="59"/>
      <c r="J13" s="16"/>
      <c r="K13" s="16"/>
      <c r="L13" s="16"/>
    </row>
    <row r="14" spans="2:12" ht="63.75" x14ac:dyDescent="0.25">
      <c r="B14" s="63"/>
      <c r="C14" s="63"/>
      <c r="D14" s="63">
        <v>541</v>
      </c>
      <c r="E14" s="64"/>
      <c r="F14" s="64" t="s">
        <v>35</v>
      </c>
      <c r="G14" s="58"/>
      <c r="H14" s="58"/>
      <c r="I14" s="59"/>
      <c r="J14" s="16"/>
      <c r="K14" s="16"/>
      <c r="L14" s="16"/>
    </row>
    <row r="15" spans="2:12" ht="38.25" x14ac:dyDescent="0.25">
      <c r="B15" s="63"/>
      <c r="C15" s="63"/>
      <c r="D15" s="63"/>
      <c r="E15" s="64">
        <v>5413</v>
      </c>
      <c r="F15" s="64" t="s">
        <v>36</v>
      </c>
      <c r="G15" s="58"/>
      <c r="H15" s="58"/>
      <c r="I15" s="59"/>
      <c r="J15" s="16"/>
      <c r="K15" s="16"/>
      <c r="L15" s="16"/>
    </row>
    <row r="16" spans="2:12" x14ac:dyDescent="0.25">
      <c r="B16" s="69" t="s">
        <v>17</v>
      </c>
      <c r="C16" s="66"/>
      <c r="D16" s="66"/>
      <c r="E16" s="66"/>
      <c r="F16" s="67" t="s">
        <v>20</v>
      </c>
      <c r="G16" s="58"/>
      <c r="H16" s="58"/>
      <c r="I16" s="58"/>
      <c r="J16" s="16"/>
      <c r="K16" s="16"/>
      <c r="L16" s="16"/>
    </row>
  </sheetData>
  <mergeCells count="4">
    <mergeCell ref="B5:F5"/>
    <mergeCell ref="B2:L2"/>
    <mergeCell ref="B3:L3"/>
    <mergeCell ref="B6:F6"/>
  </mergeCells>
  <pageMargins left="0.7" right="0.7" top="0.75" bottom="0.75" header="0.3" footer="0.3"/>
  <pageSetup paperSize="9" scale="66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H26"/>
  <sheetViews>
    <sheetView workbookViewId="0">
      <selection activeCell="E5" sqref="E5"/>
    </sheetView>
  </sheetViews>
  <sheetFormatPr defaultRowHeight="15" x14ac:dyDescent="0.25"/>
  <cols>
    <col min="2" max="2" width="34.140625" customWidth="1"/>
    <col min="3" max="3" width="13.5703125" customWidth="1"/>
    <col min="4" max="4" width="13.85546875" customWidth="1"/>
    <col min="5" max="5" width="13.7109375" customWidth="1"/>
    <col min="6" max="6" width="13.28515625" customWidth="1"/>
    <col min="7" max="7" width="11.28515625" customWidth="1"/>
    <col min="8" max="8" width="10.28515625" customWidth="1"/>
  </cols>
  <sheetData>
    <row r="1" spans="2:8" ht="18" x14ac:dyDescent="0.25">
      <c r="B1" s="1"/>
      <c r="C1" s="1"/>
      <c r="D1" s="1"/>
      <c r="E1" s="1"/>
      <c r="F1" s="2"/>
      <c r="G1" s="2"/>
      <c r="H1" s="2"/>
    </row>
    <row r="2" spans="2:8" ht="27.75" customHeight="1" x14ac:dyDescent="0.25">
      <c r="B2" s="168" t="s">
        <v>127</v>
      </c>
      <c r="C2" s="168"/>
      <c r="D2" s="168"/>
      <c r="E2" s="168"/>
      <c r="F2" s="168"/>
      <c r="G2" s="168"/>
      <c r="H2" s="168"/>
    </row>
    <row r="3" spans="2:8" ht="18" x14ac:dyDescent="0.25">
      <c r="B3" s="1"/>
      <c r="C3" s="1"/>
      <c r="D3" s="1"/>
      <c r="E3" s="1"/>
      <c r="F3" s="2"/>
      <c r="G3" s="2"/>
      <c r="H3" s="2"/>
    </row>
    <row r="4" spans="2:8" ht="40.5" customHeight="1" x14ac:dyDescent="0.25">
      <c r="B4" s="48" t="s">
        <v>6</v>
      </c>
      <c r="C4" s="48" t="s">
        <v>117</v>
      </c>
      <c r="D4" s="48" t="s">
        <v>99</v>
      </c>
      <c r="E4" s="48" t="s">
        <v>118</v>
      </c>
      <c r="F4" s="77" t="s">
        <v>119</v>
      </c>
      <c r="G4" s="48" t="s">
        <v>100</v>
      </c>
      <c r="H4" s="48" t="s">
        <v>120</v>
      </c>
    </row>
    <row r="5" spans="2:8" x14ac:dyDescent="0.25">
      <c r="B5" s="48">
        <v>1</v>
      </c>
      <c r="C5" s="48">
        <v>2</v>
      </c>
      <c r="D5" s="48">
        <v>3</v>
      </c>
      <c r="E5" s="48">
        <v>4</v>
      </c>
      <c r="F5" s="48">
        <v>5</v>
      </c>
      <c r="G5" s="48">
        <v>6</v>
      </c>
      <c r="H5" s="48">
        <v>7</v>
      </c>
    </row>
    <row r="6" spans="2:8" x14ac:dyDescent="0.25">
      <c r="B6" s="57" t="s">
        <v>37</v>
      </c>
      <c r="C6" s="58"/>
      <c r="D6" s="58"/>
      <c r="E6" s="59"/>
      <c r="F6" s="16"/>
      <c r="G6" s="16"/>
      <c r="H6" s="16"/>
    </row>
    <row r="7" spans="2:8" x14ac:dyDescent="0.25">
      <c r="B7" s="57" t="s">
        <v>30</v>
      </c>
      <c r="C7" s="58"/>
      <c r="D7" s="58"/>
      <c r="E7" s="58"/>
      <c r="F7" s="16"/>
      <c r="G7" s="16"/>
      <c r="H7" s="16"/>
    </row>
    <row r="8" spans="2:8" x14ac:dyDescent="0.25">
      <c r="B8" s="60" t="s">
        <v>29</v>
      </c>
      <c r="C8" s="58"/>
      <c r="D8" s="58"/>
      <c r="E8" s="58"/>
      <c r="F8" s="16"/>
      <c r="G8" s="16"/>
      <c r="H8" s="16"/>
    </row>
    <row r="9" spans="2:8" x14ac:dyDescent="0.25">
      <c r="B9" s="61" t="s">
        <v>28</v>
      </c>
      <c r="C9" s="58"/>
      <c r="D9" s="58"/>
      <c r="E9" s="58"/>
      <c r="F9" s="16"/>
      <c r="G9" s="16"/>
      <c r="H9" s="16"/>
    </row>
    <row r="10" spans="2:8" x14ac:dyDescent="0.25">
      <c r="B10" s="61" t="s">
        <v>20</v>
      </c>
      <c r="C10" s="58"/>
      <c r="D10" s="58"/>
      <c r="E10" s="58"/>
      <c r="F10" s="16"/>
      <c r="G10" s="16"/>
      <c r="H10" s="16"/>
    </row>
    <row r="11" spans="2:8" x14ac:dyDescent="0.25">
      <c r="B11" s="57" t="s">
        <v>27</v>
      </c>
      <c r="C11" s="58"/>
      <c r="D11" s="58"/>
      <c r="E11" s="59"/>
      <c r="F11" s="16"/>
      <c r="G11" s="16"/>
      <c r="H11" s="16"/>
    </row>
    <row r="12" spans="2:8" x14ac:dyDescent="0.25">
      <c r="B12" s="62" t="s">
        <v>26</v>
      </c>
      <c r="C12" s="58"/>
      <c r="D12" s="58"/>
      <c r="E12" s="59"/>
      <c r="F12" s="16"/>
      <c r="G12" s="16"/>
      <c r="H12" s="16"/>
    </row>
    <row r="13" spans="2:8" x14ac:dyDescent="0.25">
      <c r="B13" s="57" t="s">
        <v>25</v>
      </c>
      <c r="C13" s="58"/>
      <c r="D13" s="58"/>
      <c r="E13" s="59"/>
      <c r="F13" s="16"/>
      <c r="G13" s="16"/>
      <c r="H13" s="16"/>
    </row>
    <row r="14" spans="2:8" x14ac:dyDescent="0.25">
      <c r="B14" s="62" t="s">
        <v>24</v>
      </c>
      <c r="C14" s="58"/>
      <c r="D14" s="58"/>
      <c r="E14" s="59"/>
      <c r="F14" s="16"/>
      <c r="G14" s="16"/>
      <c r="H14" s="16"/>
    </row>
    <row r="15" spans="2:8" x14ac:dyDescent="0.25">
      <c r="B15" s="63" t="s">
        <v>17</v>
      </c>
      <c r="C15" s="58"/>
      <c r="D15" s="58"/>
      <c r="E15" s="59"/>
      <c r="F15" s="16"/>
      <c r="G15" s="16"/>
      <c r="H15" s="16"/>
    </row>
    <row r="16" spans="2:8" x14ac:dyDescent="0.25">
      <c r="B16" s="17"/>
      <c r="C16" s="3"/>
      <c r="D16" s="3"/>
      <c r="E16" s="4"/>
      <c r="F16" s="16"/>
      <c r="G16" s="16"/>
      <c r="H16" s="16"/>
    </row>
    <row r="17" spans="2:8" ht="15.75" customHeight="1" x14ac:dyDescent="0.25">
      <c r="B17" s="5" t="s">
        <v>38</v>
      </c>
      <c r="C17" s="3"/>
      <c r="D17" s="3"/>
      <c r="E17" s="4"/>
      <c r="F17" s="16"/>
      <c r="G17" s="16"/>
      <c r="H17" s="16"/>
    </row>
    <row r="18" spans="2:8" ht="15.75" customHeight="1" x14ac:dyDescent="0.25">
      <c r="B18" s="5" t="s">
        <v>30</v>
      </c>
      <c r="C18" s="3"/>
      <c r="D18" s="3"/>
      <c r="E18" s="3"/>
      <c r="F18" s="16"/>
      <c r="G18" s="16"/>
      <c r="H18" s="16"/>
    </row>
    <row r="19" spans="2:8" x14ac:dyDescent="0.25">
      <c r="B19" s="19" t="s">
        <v>29</v>
      </c>
      <c r="C19" s="3"/>
      <c r="D19" s="3"/>
      <c r="E19" s="3"/>
      <c r="F19" s="16"/>
      <c r="G19" s="16"/>
      <c r="H19" s="16"/>
    </row>
    <row r="20" spans="2:8" x14ac:dyDescent="0.25">
      <c r="B20" s="18" t="s">
        <v>28</v>
      </c>
      <c r="C20" s="3"/>
      <c r="D20" s="3"/>
      <c r="E20" s="3"/>
      <c r="F20" s="16"/>
      <c r="G20" s="16"/>
      <c r="H20" s="16"/>
    </row>
    <row r="21" spans="2:8" x14ac:dyDescent="0.25">
      <c r="B21" s="18" t="s">
        <v>20</v>
      </c>
      <c r="C21" s="3"/>
      <c r="D21" s="3"/>
      <c r="E21" s="3"/>
      <c r="F21" s="16"/>
      <c r="G21" s="16"/>
      <c r="H21" s="16"/>
    </row>
    <row r="22" spans="2:8" x14ac:dyDescent="0.25">
      <c r="B22" s="5" t="s">
        <v>27</v>
      </c>
      <c r="C22" s="3"/>
      <c r="D22" s="3"/>
      <c r="E22" s="4"/>
      <c r="F22" s="16"/>
      <c r="G22" s="16"/>
      <c r="H22" s="16"/>
    </row>
    <row r="23" spans="2:8" ht="25.5" x14ac:dyDescent="0.25">
      <c r="B23" s="17" t="s">
        <v>26</v>
      </c>
      <c r="C23" s="3"/>
      <c r="D23" s="3"/>
      <c r="E23" s="4"/>
      <c r="F23" s="16"/>
      <c r="G23" s="16"/>
      <c r="H23" s="16"/>
    </row>
    <row r="24" spans="2:8" x14ac:dyDescent="0.25">
      <c r="B24" s="5" t="s">
        <v>25</v>
      </c>
      <c r="C24" s="3"/>
      <c r="D24" s="3"/>
      <c r="E24" s="4"/>
      <c r="F24" s="16"/>
      <c r="G24" s="16"/>
      <c r="H24" s="16"/>
    </row>
    <row r="25" spans="2:8" x14ac:dyDescent="0.25">
      <c r="B25" s="17" t="s">
        <v>24</v>
      </c>
      <c r="C25" s="3"/>
      <c r="D25" s="3"/>
      <c r="E25" s="4"/>
      <c r="F25" s="16"/>
      <c r="G25" s="16"/>
      <c r="H25" s="16"/>
    </row>
    <row r="26" spans="2:8" x14ac:dyDescent="0.25">
      <c r="B26" s="6" t="s">
        <v>17</v>
      </c>
      <c r="C26" s="3"/>
      <c r="D26" s="3"/>
      <c r="E26" s="4"/>
      <c r="F26" s="16"/>
      <c r="G26" s="16"/>
      <c r="H26" s="16"/>
    </row>
  </sheetData>
  <mergeCells count="1">
    <mergeCell ref="B2:H2"/>
  </mergeCells>
  <pageMargins left="0.7" right="0.7" top="0.75" bottom="0.75" header="0.3" footer="0.3"/>
  <pageSetup paperSize="9" scale="73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1:I26"/>
  <sheetViews>
    <sheetView workbookViewId="0">
      <selection activeCell="C28" sqref="C28"/>
    </sheetView>
  </sheetViews>
  <sheetFormatPr defaultRowHeight="15" x14ac:dyDescent="0.25"/>
  <cols>
    <col min="2" max="2" width="10" customWidth="1"/>
    <col min="3" max="3" width="26.5703125" style="36" customWidth="1"/>
    <col min="4" max="4" width="13.7109375" customWidth="1"/>
    <col min="5" max="5" width="13.28515625" customWidth="1"/>
    <col min="6" max="6" width="12.5703125" customWidth="1"/>
    <col min="7" max="7" width="10" customWidth="1"/>
  </cols>
  <sheetData>
    <row r="1" spans="2:9" ht="18" x14ac:dyDescent="0.25">
      <c r="B1" s="1"/>
      <c r="C1" s="1"/>
      <c r="D1" s="1"/>
      <c r="E1" s="1"/>
      <c r="F1" s="1"/>
      <c r="G1" s="2"/>
    </row>
    <row r="2" spans="2:9" ht="18" customHeight="1" x14ac:dyDescent="0.25">
      <c r="B2" s="168" t="s">
        <v>12</v>
      </c>
      <c r="C2" s="169"/>
      <c r="D2" s="169"/>
      <c r="E2" s="169"/>
      <c r="F2" s="169"/>
      <c r="G2" s="169"/>
    </row>
    <row r="3" spans="2:9" ht="18" x14ac:dyDescent="0.25">
      <c r="B3" s="1"/>
      <c r="C3" s="1"/>
      <c r="D3" s="1"/>
      <c r="E3" s="1"/>
      <c r="F3" s="1"/>
      <c r="G3" s="2"/>
    </row>
    <row r="4" spans="2:9" ht="15.75" x14ac:dyDescent="0.25">
      <c r="B4" s="172" t="s">
        <v>126</v>
      </c>
      <c r="C4" s="172"/>
      <c r="D4" s="172"/>
      <c r="E4" s="172"/>
      <c r="F4" s="172"/>
      <c r="G4" s="172"/>
      <c r="H4" s="172"/>
      <c r="I4" s="172"/>
    </row>
    <row r="5" spans="2:9" ht="18" x14ac:dyDescent="0.25">
      <c r="B5" s="1"/>
      <c r="C5" s="1"/>
      <c r="D5" s="1"/>
      <c r="E5" s="1"/>
      <c r="F5" s="1"/>
      <c r="G5" s="2"/>
    </row>
    <row r="6" spans="2:9" s="85" customFormat="1" ht="25.5" x14ac:dyDescent="0.25">
      <c r="B6" s="165" t="s">
        <v>6</v>
      </c>
      <c r="C6" s="167"/>
      <c r="D6" s="48" t="s">
        <v>117</v>
      </c>
      <c r="E6" s="48" t="s">
        <v>99</v>
      </c>
      <c r="F6" s="48" t="s">
        <v>118</v>
      </c>
      <c r="G6" s="77" t="s">
        <v>119</v>
      </c>
      <c r="H6" s="48" t="s">
        <v>100</v>
      </c>
      <c r="I6" s="48" t="s">
        <v>120</v>
      </c>
    </row>
    <row r="7" spans="2:9" s="15" customFormat="1" ht="15.75" customHeight="1" x14ac:dyDescent="0.2">
      <c r="B7" s="170">
        <v>1</v>
      </c>
      <c r="C7" s="171"/>
      <c r="D7" s="49">
        <v>2</v>
      </c>
      <c r="E7" s="49">
        <v>3</v>
      </c>
      <c r="F7" s="49">
        <v>4</v>
      </c>
      <c r="G7" s="49">
        <v>5</v>
      </c>
      <c r="H7" s="49">
        <v>6</v>
      </c>
      <c r="I7" s="49">
        <v>7</v>
      </c>
    </row>
    <row r="8" spans="2:9" s="23" customFormat="1" ht="24" customHeight="1" x14ac:dyDescent="0.25">
      <c r="B8" s="50" t="s">
        <v>82</v>
      </c>
      <c r="C8" s="50" t="s">
        <v>108</v>
      </c>
      <c r="D8" s="51">
        <f>D9+D10</f>
        <v>648400.93000000005</v>
      </c>
      <c r="E8" s="51">
        <f t="shared" ref="E8:I8" si="0">E9+E10</f>
        <v>566000</v>
      </c>
      <c r="F8" s="51">
        <f t="shared" si="0"/>
        <v>641133.17999999993</v>
      </c>
      <c r="G8" s="51">
        <f t="shared" si="0"/>
        <v>763783.67</v>
      </c>
      <c r="H8" s="51">
        <f t="shared" si="0"/>
        <v>888800</v>
      </c>
      <c r="I8" s="51">
        <f t="shared" si="0"/>
        <v>906300</v>
      </c>
    </row>
    <row r="9" spans="2:9" s="23" customFormat="1" ht="24" customHeight="1" x14ac:dyDescent="0.25">
      <c r="B9" s="50">
        <v>52</v>
      </c>
      <c r="C9" s="78" t="s">
        <v>80</v>
      </c>
      <c r="D9" s="51">
        <f>' Račun prihoda i rashoda'!G16</f>
        <v>257685.47</v>
      </c>
      <c r="E9" s="51">
        <f>' Račun prihoda i rashoda'!H16</f>
        <v>246000</v>
      </c>
      <c r="F9" s="51">
        <f>' Račun prihoda i rashoda'!J16</f>
        <v>199448.36</v>
      </c>
      <c r="G9" s="51">
        <f>' Račun prihoda i rashoda'!K16</f>
        <v>200000</v>
      </c>
      <c r="H9" s="51">
        <f>' Račun prihoda i rashoda'!P16</f>
        <v>237500</v>
      </c>
      <c r="I9" s="51">
        <f>' Račun prihoda i rashoda'!Q16</f>
        <v>225000</v>
      </c>
    </row>
    <row r="10" spans="2:9" s="23" customFormat="1" ht="24" customHeight="1" x14ac:dyDescent="0.25">
      <c r="B10" s="50">
        <v>31</v>
      </c>
      <c r="C10" s="78" t="s">
        <v>81</v>
      </c>
      <c r="D10" s="51">
        <f>' Račun prihoda i rashoda'!G12</f>
        <v>390715.46</v>
      </c>
      <c r="E10" s="51">
        <f>' Račun prihoda i rashoda'!H12</f>
        <v>320000</v>
      </c>
      <c r="F10" s="51">
        <f>' Račun prihoda i rashoda'!J12</f>
        <v>441684.82</v>
      </c>
      <c r="G10" s="51">
        <f>' Račun prihoda i rashoda'!K12</f>
        <v>563783.67000000004</v>
      </c>
      <c r="H10" s="51">
        <f>' Račun prihoda i rashoda'!P12</f>
        <v>651300</v>
      </c>
      <c r="I10" s="51">
        <f>' Račun prihoda i rashoda'!Q12</f>
        <v>681300</v>
      </c>
    </row>
    <row r="11" spans="2:9" s="23" customFormat="1" ht="24" customHeight="1" x14ac:dyDescent="0.25">
      <c r="B11" s="50" t="s">
        <v>78</v>
      </c>
      <c r="C11" s="50" t="s">
        <v>79</v>
      </c>
      <c r="D11" s="51">
        <f>D12+D16+D22+D24</f>
        <v>587864.50999999989</v>
      </c>
      <c r="E11" s="51">
        <f t="shared" ref="E11:I11" si="1">E12+E16+E22+E24</f>
        <v>566000</v>
      </c>
      <c r="F11" s="51">
        <f t="shared" si="1"/>
        <v>508971.98</v>
      </c>
      <c r="G11" s="51">
        <f t="shared" si="1"/>
        <v>763783.66666666663</v>
      </c>
      <c r="H11" s="51">
        <f t="shared" si="1"/>
        <v>888800</v>
      </c>
      <c r="I11" s="51">
        <f t="shared" si="1"/>
        <v>906300</v>
      </c>
    </row>
    <row r="12" spans="2:9" s="23" customFormat="1" ht="24" customHeight="1" x14ac:dyDescent="0.25">
      <c r="B12" s="50">
        <v>31</v>
      </c>
      <c r="C12" s="78" t="s">
        <v>83</v>
      </c>
      <c r="D12" s="51">
        <f>' Račun prihoda i rashoda'!G25</f>
        <v>274430.18</v>
      </c>
      <c r="E12" s="51">
        <f>' Račun prihoda i rashoda'!H25</f>
        <v>256000</v>
      </c>
      <c r="F12" s="51">
        <f>' Račun prihoda i rashoda'!J25</f>
        <v>287961.34999999998</v>
      </c>
      <c r="G12" s="51">
        <f>' Račun prihoda i rashoda'!K25</f>
        <v>363485.62</v>
      </c>
      <c r="H12" s="51">
        <f>' Račun prihoda i rashoda'!P25</f>
        <v>462500</v>
      </c>
      <c r="I12" s="51">
        <f>' Račun prihoda i rashoda'!Q25</f>
        <v>470000</v>
      </c>
    </row>
    <row r="13" spans="2:9" s="23" customFormat="1" ht="24" customHeight="1" x14ac:dyDescent="0.25">
      <c r="B13" s="52">
        <v>311</v>
      </c>
      <c r="C13" s="79" t="s">
        <v>84</v>
      </c>
      <c r="D13" s="53">
        <f>' Račun prihoda i rashoda'!G26</f>
        <v>224745.11</v>
      </c>
      <c r="E13" s="53">
        <f>' Račun prihoda i rashoda'!H26</f>
        <v>210000</v>
      </c>
      <c r="F13" s="53">
        <f>' Račun prihoda i rashoda'!K26</f>
        <v>285233</v>
      </c>
      <c r="G13" s="53">
        <f>' Račun prihoda i rashoda'!K26</f>
        <v>285233</v>
      </c>
      <c r="H13" s="53">
        <f>' Račun prihoda i rashoda'!P26</f>
        <v>362500</v>
      </c>
      <c r="I13" s="53">
        <f>' Račun prihoda i rashoda'!Q26</f>
        <v>370000</v>
      </c>
    </row>
    <row r="14" spans="2:9" s="23" customFormat="1" ht="24" customHeight="1" x14ac:dyDescent="0.25">
      <c r="B14" s="52">
        <v>312</v>
      </c>
      <c r="C14" s="52" t="s">
        <v>85</v>
      </c>
      <c r="D14" s="53">
        <f>' Račun prihoda i rashoda'!G33</f>
        <v>12620</v>
      </c>
      <c r="E14" s="53">
        <f>' Račun prihoda i rashoda'!H33</f>
        <v>9000</v>
      </c>
      <c r="F14" s="53">
        <f>' Račun prihoda i rashoda'!J33</f>
        <v>29185.279999999999</v>
      </c>
      <c r="G14" s="53">
        <f>' Račun prihoda i rashoda'!K33</f>
        <v>28057.620000000003</v>
      </c>
      <c r="H14" s="53">
        <f>' Račun prihoda i rashoda'!P33</f>
        <v>43000</v>
      </c>
      <c r="I14" s="53">
        <f>' Račun prihoda i rashoda'!Q33</f>
        <v>43000</v>
      </c>
    </row>
    <row r="15" spans="2:9" s="23" customFormat="1" ht="24" customHeight="1" x14ac:dyDescent="0.25">
      <c r="B15" s="52">
        <v>313</v>
      </c>
      <c r="C15" s="64" t="s">
        <v>86</v>
      </c>
      <c r="D15" s="53">
        <f>' Račun prihoda i rashoda'!G38</f>
        <v>37065.07</v>
      </c>
      <c r="E15" s="53">
        <f>' Račun prihoda i rashoda'!H38</f>
        <v>37000</v>
      </c>
      <c r="F15" s="53">
        <f>' Račun prihoda i rashoda'!J38</f>
        <v>36632.089999999997</v>
      </c>
      <c r="G15" s="53">
        <f>' Račun prihoda i rashoda'!K38</f>
        <v>50195</v>
      </c>
      <c r="H15" s="53">
        <f>' Račun prihoda i rashoda'!P38</f>
        <v>57000</v>
      </c>
      <c r="I15" s="53">
        <f>' Račun prihoda i rashoda'!Q38</f>
        <v>57000</v>
      </c>
    </row>
    <row r="16" spans="2:9" s="23" customFormat="1" ht="24" customHeight="1" x14ac:dyDescent="0.25">
      <c r="B16" s="50">
        <v>32</v>
      </c>
      <c r="C16" s="80" t="s">
        <v>87</v>
      </c>
      <c r="D16" s="51">
        <f>SUM(D17:D21)</f>
        <v>300949.69999999995</v>
      </c>
      <c r="E16" s="51">
        <f t="shared" ref="E16:I16" si="2">SUM(E17:E21)</f>
        <v>302900</v>
      </c>
      <c r="F16" s="51">
        <f t="shared" si="2"/>
        <v>216850.39</v>
      </c>
      <c r="G16" s="51">
        <f t="shared" si="2"/>
        <v>355731.38</v>
      </c>
      <c r="H16" s="51">
        <f t="shared" si="2"/>
        <v>417200</v>
      </c>
      <c r="I16" s="51">
        <f t="shared" si="2"/>
        <v>427200</v>
      </c>
    </row>
    <row r="17" spans="2:9" s="23" customFormat="1" ht="24" customHeight="1" x14ac:dyDescent="0.25">
      <c r="B17" s="52">
        <v>321</v>
      </c>
      <c r="C17" s="64" t="s">
        <v>92</v>
      </c>
      <c r="D17" s="53">
        <f>' Račun prihoda i rashoda'!G41</f>
        <v>8389.59</v>
      </c>
      <c r="E17" s="53">
        <f>' Račun prihoda i rashoda'!H41</f>
        <v>12300</v>
      </c>
      <c r="F17" s="53">
        <f>' Račun prihoda i rashoda'!J41</f>
        <v>14733.95</v>
      </c>
      <c r="G17" s="53">
        <f>' Račun prihoda i rashoda'!K41</f>
        <v>12400</v>
      </c>
      <c r="H17" s="53">
        <f>' Račun prihoda i rashoda'!P41</f>
        <v>24700</v>
      </c>
      <c r="I17" s="53">
        <f>' Račun prihoda i rashoda'!Q41</f>
        <v>24700</v>
      </c>
    </row>
    <row r="18" spans="2:9" s="23" customFormat="1" ht="24" customHeight="1" x14ac:dyDescent="0.25">
      <c r="B18" s="52">
        <v>322</v>
      </c>
      <c r="C18" s="64" t="s">
        <v>89</v>
      </c>
      <c r="D18" s="53">
        <f>' Račun prihoda i rashoda'!G48</f>
        <v>174946.69999999995</v>
      </c>
      <c r="E18" s="53">
        <f>' Račun prihoda i rashoda'!H48</f>
        <v>193000</v>
      </c>
      <c r="F18" s="53">
        <f>' Račun prihoda i rashoda'!J48</f>
        <v>191969.07</v>
      </c>
      <c r="G18" s="53">
        <f>' Račun prihoda i rashoda'!K48</f>
        <v>231647.38</v>
      </c>
      <c r="H18" s="53">
        <f>' Račun prihoda i rashoda'!P48</f>
        <v>252800</v>
      </c>
      <c r="I18" s="53">
        <f>' Račun prihoda i rashoda'!Q48</f>
        <v>262800</v>
      </c>
    </row>
    <row r="19" spans="2:9" ht="24" customHeight="1" x14ac:dyDescent="0.25">
      <c r="B19" s="52">
        <v>323</v>
      </c>
      <c r="C19" s="64" t="s">
        <v>90</v>
      </c>
      <c r="D19" s="53">
        <f>' Račun prihoda i rashoda'!G62</f>
        <v>97812.069999999992</v>
      </c>
      <c r="E19" s="53">
        <f>' Račun prihoda i rashoda'!H62</f>
        <v>93100</v>
      </c>
      <c r="F19" s="53" t="str">
        <f>' Račun prihoda i rashoda'!J62</f>
        <v>139,304,23</v>
      </c>
      <c r="G19" s="53">
        <f>' Račun prihoda i rashoda'!K62</f>
        <v>103384</v>
      </c>
      <c r="H19" s="53">
        <f>' Račun prihoda i rashoda'!P62</f>
        <v>128500</v>
      </c>
      <c r="I19" s="53">
        <f>' Račun prihoda i rashoda'!Q62</f>
        <v>128500</v>
      </c>
    </row>
    <row r="20" spans="2:9" ht="24" customHeight="1" x14ac:dyDescent="0.25">
      <c r="B20" s="52">
        <v>329</v>
      </c>
      <c r="C20" s="64" t="s">
        <v>91</v>
      </c>
      <c r="D20" s="53">
        <f>' Račun prihoda i rashoda'!G88</f>
        <v>19801.34</v>
      </c>
      <c r="E20" s="53">
        <f>' Račun prihoda i rashoda'!H88</f>
        <v>4500</v>
      </c>
      <c r="F20" s="53">
        <f>' Račun prihoda i rashoda'!J88</f>
        <v>10147.370000000001</v>
      </c>
      <c r="G20" s="53">
        <f>' Račun prihoda i rashoda'!K88</f>
        <v>8300</v>
      </c>
      <c r="H20" s="53">
        <f>' Račun prihoda i rashoda'!P88</f>
        <v>11200</v>
      </c>
      <c r="I20" s="53">
        <f>' Račun prihoda i rashoda'!Q88</f>
        <v>11200</v>
      </c>
    </row>
    <row r="21" spans="2:9" ht="24" customHeight="1" x14ac:dyDescent="0.25">
      <c r="B21" s="52">
        <v>324</v>
      </c>
      <c r="C21" s="64" t="s">
        <v>88</v>
      </c>
      <c r="D21" s="53">
        <f>' Račun prihoda i rashoda'!G96</f>
        <v>0</v>
      </c>
      <c r="E21" s="53">
        <f>' Račun prihoda i rashoda'!H96</f>
        <v>0</v>
      </c>
      <c r="F21" s="53">
        <f>' Račun prihoda i rashoda'!J96</f>
        <v>0</v>
      </c>
      <c r="G21" s="53">
        <f>' Račun prihoda i rashoda'!K96</f>
        <v>0</v>
      </c>
      <c r="H21" s="53">
        <f>' Račun prihoda i rashoda'!P96</f>
        <v>0</v>
      </c>
      <c r="I21" s="53">
        <f>' Račun prihoda i rashoda'!Q96</f>
        <v>0</v>
      </c>
    </row>
    <row r="22" spans="2:9" ht="24" customHeight="1" x14ac:dyDescent="0.25">
      <c r="B22" s="55">
        <v>34</v>
      </c>
      <c r="C22" s="80" t="s">
        <v>68</v>
      </c>
      <c r="D22" s="51">
        <f>SUM(D23:D23)</f>
        <v>4288.6400000000003</v>
      </c>
      <c r="E22" s="51">
        <f t="shared" ref="E22:I22" si="3">SUM(E23:E23)</f>
        <v>3600</v>
      </c>
      <c r="F22" s="51">
        <f t="shared" si="3"/>
        <v>4160.24</v>
      </c>
      <c r="G22" s="51">
        <f t="shared" si="3"/>
        <v>2766.666666666667</v>
      </c>
      <c r="H22" s="51">
        <f t="shared" si="3"/>
        <v>6100</v>
      </c>
      <c r="I22" s="51">
        <f t="shared" si="3"/>
        <v>6100</v>
      </c>
    </row>
    <row r="23" spans="2:9" ht="24" customHeight="1" x14ac:dyDescent="0.25">
      <c r="B23" s="56">
        <v>343</v>
      </c>
      <c r="C23" s="64" t="s">
        <v>69</v>
      </c>
      <c r="D23" s="53">
        <f>' Račun prihoda i rashoda'!G99</f>
        <v>4288.6400000000003</v>
      </c>
      <c r="E23" s="53">
        <f>' Račun prihoda i rashoda'!H99</f>
        <v>3600</v>
      </c>
      <c r="F23" s="53">
        <f>' Račun prihoda i rashoda'!J99</f>
        <v>4160.24</v>
      </c>
      <c r="G23" s="53">
        <f>' Račun prihoda i rashoda'!K99</f>
        <v>2766.666666666667</v>
      </c>
      <c r="H23" s="53">
        <f>' Račun prihoda i rashoda'!P99</f>
        <v>6100</v>
      </c>
      <c r="I23" s="53">
        <f>' Račun prihoda i rashoda'!Q99</f>
        <v>6100</v>
      </c>
    </row>
    <row r="24" spans="2:9" ht="24" customHeight="1" x14ac:dyDescent="0.25">
      <c r="B24" s="45">
        <v>42</v>
      </c>
      <c r="C24" s="81" t="s">
        <v>70</v>
      </c>
      <c r="D24" s="44">
        <f t="shared" ref="D24:I24" si="4">SUM(D25:D26)</f>
        <v>8195.99</v>
      </c>
      <c r="E24" s="44">
        <f t="shared" si="4"/>
        <v>3500</v>
      </c>
      <c r="F24" s="44">
        <f t="shared" si="4"/>
        <v>0</v>
      </c>
      <c r="G24" s="44">
        <f t="shared" si="4"/>
        <v>41800</v>
      </c>
      <c r="H24" s="44">
        <f t="shared" si="4"/>
        <v>3000</v>
      </c>
      <c r="I24" s="44">
        <f t="shared" si="4"/>
        <v>3000</v>
      </c>
    </row>
    <row r="25" spans="2:9" ht="24" customHeight="1" x14ac:dyDescent="0.25">
      <c r="B25" s="46">
        <v>422</v>
      </c>
      <c r="C25" s="82" t="s">
        <v>71</v>
      </c>
      <c r="D25" s="43">
        <f>' Račun prihoda i rashoda'!G104</f>
        <v>8195.99</v>
      </c>
      <c r="E25" s="43">
        <f>' Račun prihoda i rashoda'!H104</f>
        <v>3500</v>
      </c>
      <c r="F25" s="43">
        <f>' Račun prihoda i rashoda'!J104</f>
        <v>0</v>
      </c>
      <c r="G25" s="43">
        <f>' Račun prihoda i rashoda'!K104</f>
        <v>41800</v>
      </c>
      <c r="H25" s="43">
        <f>' Račun prihoda i rashoda'!P104</f>
        <v>3000</v>
      </c>
      <c r="I25" s="43">
        <f>' Račun prihoda i rashoda'!Q104</f>
        <v>3000</v>
      </c>
    </row>
    <row r="26" spans="2:9" ht="24" customHeight="1" x14ac:dyDescent="0.25">
      <c r="B26" s="46">
        <v>426</v>
      </c>
      <c r="C26" s="82" t="s">
        <v>98</v>
      </c>
      <c r="D26" s="43">
        <f>' Račun prihoda i rashoda'!G111</f>
        <v>0</v>
      </c>
      <c r="E26" s="43">
        <f>' Račun prihoda i rashoda'!H111</f>
        <v>0</v>
      </c>
      <c r="F26" s="43">
        <f>' Račun prihoda i rashoda'!J111</f>
        <v>0</v>
      </c>
      <c r="G26" s="43">
        <f>' Račun prihoda i rashoda'!K111</f>
        <v>0</v>
      </c>
      <c r="H26" s="43">
        <f>' Račun prihoda i rashoda'!P111</f>
        <v>0</v>
      </c>
      <c r="I26" s="43">
        <f>' Račun prihoda i rashoda'!Q111</f>
        <v>0</v>
      </c>
    </row>
  </sheetData>
  <mergeCells count="4">
    <mergeCell ref="B2:G2"/>
    <mergeCell ref="B6:C6"/>
    <mergeCell ref="B7:C7"/>
    <mergeCell ref="B4:I4"/>
  </mergeCells>
  <phoneticPr fontId="30" type="noConversion"/>
  <pageMargins left="0.7" right="0.7" top="0.75" bottom="0.75" header="0.3" footer="0.3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7</vt:i4>
      </vt:variant>
    </vt:vector>
  </HeadingPairs>
  <TitlesOfParts>
    <vt:vector size="7" baseType="lpstr">
      <vt:lpstr>SAŽETAK</vt:lpstr>
      <vt:lpstr> Račun prihoda i rashoda</vt:lpstr>
      <vt:lpstr>Rashodi i prihodi prema izvoru</vt:lpstr>
      <vt:lpstr>Rashodi prema funkcijskoj k </vt:lpstr>
      <vt:lpstr>Račun financiranja </vt:lpstr>
      <vt:lpstr>Račun fin prema izvorima f</vt:lpstr>
      <vt:lpstr>Programska klasifikacija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Marija Lacković</dc:creator>
  <cp:lastModifiedBy>Virovi Otok</cp:lastModifiedBy>
  <cp:lastPrinted>2025-02-27T18:46:57Z</cp:lastPrinted>
  <dcterms:created xsi:type="dcterms:W3CDTF">2022-08-12T12:51:27Z</dcterms:created>
  <dcterms:modified xsi:type="dcterms:W3CDTF">2025-11-21T14:50:52Z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Tablica ogledni format izvještaja o izvršenju PK JLP(R)S.xlsx</vt:lpwstr>
  </property>
</Properties>
</file>